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/>
  <mc:AlternateContent xmlns:mc="http://schemas.openxmlformats.org/markup-compatibility/2006">
    <mc:Choice Requires="x15">
      <x15ac:absPath xmlns:x15ac="http://schemas.microsoft.com/office/spreadsheetml/2010/11/ac" url="/Users/danyellambert/Downloads/"/>
    </mc:Choice>
  </mc:AlternateContent>
  <xr:revisionPtr revIDLastSave="0" documentId="13_ncr:1_{33A7F9A3-89A3-4549-BEAC-7F32834FC561}" xr6:coauthVersionLast="47" xr6:coauthVersionMax="47" xr10:uidLastSave="{00000000-0000-0000-0000-000000000000}"/>
  <bookViews>
    <workbookView xWindow="0" yWindow="660" windowWidth="30240" windowHeight="17580" xr2:uid="{00000000-000D-0000-FFFF-FFFF00000000}"/>
  </bookViews>
  <sheets>
    <sheet name="00_Cover" sheetId="1" r:id="rId1"/>
    <sheet name="01_Parameters" sheetId="2" r:id="rId2"/>
    <sheet name="02_POS_Master" sheetId="3" r:id="rId3"/>
    <sheet name="03_Actuals" sheetId="4" r:id="rId4"/>
    <sheet name="04_Monthly_Perf" sheetId="5" r:id="rId5"/>
    <sheet name="05_Plan_Input" sheetId="6" r:id="rId6"/>
    <sheet name="06_Distribution" sheetId="7" r:id="rId7"/>
    <sheet name="07_DQ_Control" sheetId="8" r:id="rId8"/>
    <sheet name="08_Reconciliation" sheetId="9" r:id="rId9"/>
    <sheet name="09_Forecast_QA" sheetId="10" r:id="rId10"/>
    <sheet name="10_Support_Tickets" sheetId="11" r:id="rId11"/>
    <sheet name="11_Scenario_Sim" sheetId="12" r:id="rId12"/>
    <sheet name="12_KPI_Calcs" sheetId="13" r:id="rId13"/>
    <sheet name="13_Dashboard_Data" sheetId="14" r:id="rId14"/>
    <sheet name="14_Exec_Dashboard" sheetId="15" r:id="rId15"/>
    <sheet name="15_Sources_Lineage" sheetId="16" r:id="rId16"/>
    <sheet name="16_Checks" sheetId="17" r:id="rId17"/>
    <sheet name="17_Formula_Map" sheetId="18" r:id="rId18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7" l="1"/>
  <c r="D17" i="17"/>
  <c r="D16" i="17"/>
  <c r="D15" i="17"/>
  <c r="D14" i="17"/>
  <c r="D13" i="17"/>
  <c r="D12" i="17"/>
  <c r="D11" i="17"/>
  <c r="D10" i="17"/>
  <c r="N61" i="14"/>
  <c r="F61" i="14"/>
  <c r="E61" i="14"/>
  <c r="C61" i="14"/>
  <c r="O61" i="14" s="1"/>
  <c r="N60" i="14"/>
  <c r="F60" i="14"/>
  <c r="E60" i="14"/>
  <c r="C60" i="14"/>
  <c r="O60" i="14" s="1"/>
  <c r="N59" i="14"/>
  <c r="F59" i="14"/>
  <c r="E59" i="14"/>
  <c r="C59" i="14"/>
  <c r="O59" i="14" s="1"/>
  <c r="N58" i="14"/>
  <c r="F58" i="14"/>
  <c r="E58" i="14"/>
  <c r="C58" i="14"/>
  <c r="O58" i="14" s="1"/>
  <c r="N57" i="14"/>
  <c r="F57" i="14"/>
  <c r="E57" i="14"/>
  <c r="C57" i="14"/>
  <c r="O57" i="14" s="1"/>
  <c r="N56" i="14"/>
  <c r="F56" i="14"/>
  <c r="E56" i="14"/>
  <c r="C56" i="14"/>
  <c r="O56" i="14" s="1"/>
  <c r="N55" i="14"/>
  <c r="F55" i="14"/>
  <c r="E55" i="14"/>
  <c r="C55" i="14"/>
  <c r="O55" i="14" s="1"/>
  <c r="N54" i="14"/>
  <c r="F54" i="14"/>
  <c r="E54" i="14"/>
  <c r="C54" i="14"/>
  <c r="O54" i="14" s="1"/>
  <c r="N53" i="14"/>
  <c r="F53" i="14"/>
  <c r="E53" i="14"/>
  <c r="C53" i="14"/>
  <c r="O53" i="14" s="1"/>
  <c r="N52" i="14"/>
  <c r="F52" i="14"/>
  <c r="E52" i="14"/>
  <c r="C52" i="14"/>
  <c r="O52" i="14" s="1"/>
  <c r="N51" i="14"/>
  <c r="F51" i="14"/>
  <c r="E51" i="14"/>
  <c r="C51" i="14"/>
  <c r="O51" i="14" s="1"/>
  <c r="N50" i="14"/>
  <c r="F50" i="14"/>
  <c r="E50" i="14"/>
  <c r="C50" i="14"/>
  <c r="O50" i="14" s="1"/>
  <c r="N49" i="14"/>
  <c r="F49" i="14"/>
  <c r="E49" i="14"/>
  <c r="C49" i="14"/>
  <c r="O49" i="14" s="1"/>
  <c r="N48" i="14"/>
  <c r="F48" i="14"/>
  <c r="E48" i="14"/>
  <c r="C48" i="14"/>
  <c r="O48" i="14" s="1"/>
  <c r="N47" i="14"/>
  <c r="F47" i="14"/>
  <c r="E47" i="14"/>
  <c r="C47" i="14"/>
  <c r="O47" i="14" s="1"/>
  <c r="N46" i="14"/>
  <c r="F46" i="14"/>
  <c r="E46" i="14"/>
  <c r="C46" i="14"/>
  <c r="O46" i="14" s="1"/>
  <c r="N45" i="14"/>
  <c r="F45" i="14"/>
  <c r="E45" i="14"/>
  <c r="C45" i="14"/>
  <c r="O45" i="14" s="1"/>
  <c r="N44" i="14"/>
  <c r="F44" i="14"/>
  <c r="E44" i="14"/>
  <c r="C44" i="14"/>
  <c r="O44" i="14" s="1"/>
  <c r="N43" i="14"/>
  <c r="F43" i="14"/>
  <c r="E43" i="14"/>
  <c r="C43" i="14"/>
  <c r="O43" i="14" s="1"/>
  <c r="N42" i="14"/>
  <c r="F42" i="14"/>
  <c r="E42" i="14"/>
  <c r="C42" i="14"/>
  <c r="O42" i="14" s="1"/>
  <c r="N41" i="14"/>
  <c r="F41" i="14"/>
  <c r="E41" i="14"/>
  <c r="C41" i="14"/>
  <c r="O41" i="14" s="1"/>
  <c r="N40" i="14"/>
  <c r="F40" i="14"/>
  <c r="E40" i="14"/>
  <c r="C40" i="14"/>
  <c r="O40" i="14" s="1"/>
  <c r="N39" i="14"/>
  <c r="F39" i="14"/>
  <c r="E39" i="14"/>
  <c r="C39" i="14"/>
  <c r="O39" i="14" s="1"/>
  <c r="N38" i="14"/>
  <c r="F38" i="14"/>
  <c r="E38" i="14"/>
  <c r="C38" i="14"/>
  <c r="O38" i="14" s="1"/>
  <c r="N37" i="14"/>
  <c r="F37" i="14"/>
  <c r="E37" i="14"/>
  <c r="C37" i="14"/>
  <c r="O37" i="14" s="1"/>
  <c r="N36" i="14"/>
  <c r="F36" i="14"/>
  <c r="E36" i="14"/>
  <c r="C36" i="14"/>
  <c r="O36" i="14" s="1"/>
  <c r="N35" i="14"/>
  <c r="F35" i="14"/>
  <c r="E35" i="14"/>
  <c r="C35" i="14"/>
  <c r="O35" i="14" s="1"/>
  <c r="N34" i="14"/>
  <c r="F34" i="14"/>
  <c r="E34" i="14"/>
  <c r="C34" i="14"/>
  <c r="O34" i="14" s="1"/>
  <c r="N33" i="14"/>
  <c r="F33" i="14"/>
  <c r="E33" i="14"/>
  <c r="C33" i="14"/>
  <c r="O33" i="14" s="1"/>
  <c r="N32" i="14"/>
  <c r="F32" i="14"/>
  <c r="E32" i="14"/>
  <c r="C32" i="14"/>
  <c r="O32" i="14" s="1"/>
  <c r="N31" i="14"/>
  <c r="F31" i="14"/>
  <c r="E31" i="14"/>
  <c r="C31" i="14"/>
  <c r="O31" i="14" s="1"/>
  <c r="N30" i="14"/>
  <c r="F30" i="14"/>
  <c r="E30" i="14"/>
  <c r="C30" i="14"/>
  <c r="O30" i="14" s="1"/>
  <c r="N29" i="14"/>
  <c r="F29" i="14"/>
  <c r="E29" i="14"/>
  <c r="C29" i="14"/>
  <c r="O29" i="14" s="1"/>
  <c r="N28" i="14"/>
  <c r="F28" i="14"/>
  <c r="E28" i="14"/>
  <c r="C28" i="14"/>
  <c r="O28" i="14" s="1"/>
  <c r="N27" i="14"/>
  <c r="F27" i="14"/>
  <c r="E27" i="14"/>
  <c r="C27" i="14"/>
  <c r="O27" i="14" s="1"/>
  <c r="N26" i="14"/>
  <c r="F26" i="14"/>
  <c r="E26" i="14"/>
  <c r="C26" i="14"/>
  <c r="O26" i="14" s="1"/>
  <c r="N25" i="14"/>
  <c r="F25" i="14"/>
  <c r="E25" i="14"/>
  <c r="C25" i="14"/>
  <c r="O25" i="14" s="1"/>
  <c r="N24" i="14"/>
  <c r="F24" i="14"/>
  <c r="E24" i="14"/>
  <c r="C24" i="14"/>
  <c r="O24" i="14" s="1"/>
  <c r="N23" i="14"/>
  <c r="F23" i="14"/>
  <c r="E23" i="14"/>
  <c r="C23" i="14"/>
  <c r="O23" i="14" s="1"/>
  <c r="N22" i="14"/>
  <c r="F22" i="14"/>
  <c r="E22" i="14"/>
  <c r="C22" i="14"/>
  <c r="O22" i="14" s="1"/>
  <c r="N21" i="14"/>
  <c r="F21" i="14"/>
  <c r="E21" i="14"/>
  <c r="C21" i="14"/>
  <c r="O21" i="14" s="1"/>
  <c r="N20" i="14"/>
  <c r="F20" i="14"/>
  <c r="E20" i="14"/>
  <c r="C20" i="14"/>
  <c r="O20" i="14" s="1"/>
  <c r="N19" i="14"/>
  <c r="F19" i="14"/>
  <c r="E19" i="14"/>
  <c r="D19" i="14"/>
  <c r="P19" i="14" s="1"/>
  <c r="C19" i="14"/>
  <c r="O19" i="14" s="1"/>
  <c r="N18" i="14"/>
  <c r="F18" i="14"/>
  <c r="E18" i="14"/>
  <c r="D18" i="14"/>
  <c r="P18" i="14" s="1"/>
  <c r="C18" i="14"/>
  <c r="O18" i="14" s="1"/>
  <c r="N17" i="14"/>
  <c r="F17" i="14"/>
  <c r="E17" i="14"/>
  <c r="D17" i="14"/>
  <c r="P17" i="14" s="1"/>
  <c r="C17" i="14"/>
  <c r="O17" i="14" s="1"/>
  <c r="N16" i="14"/>
  <c r="F16" i="14"/>
  <c r="E16" i="14"/>
  <c r="D16" i="14"/>
  <c r="P16" i="14" s="1"/>
  <c r="C16" i="14"/>
  <c r="O16" i="14" s="1"/>
  <c r="N15" i="14"/>
  <c r="F15" i="14"/>
  <c r="E15" i="14"/>
  <c r="D15" i="14"/>
  <c r="P15" i="14" s="1"/>
  <c r="C15" i="14"/>
  <c r="O15" i="14" s="1"/>
  <c r="N14" i="14"/>
  <c r="F14" i="14"/>
  <c r="E14" i="14"/>
  <c r="D14" i="14"/>
  <c r="P14" i="14" s="1"/>
  <c r="C14" i="14"/>
  <c r="O14" i="14" s="1"/>
  <c r="N13" i="14"/>
  <c r="H13" i="14"/>
  <c r="F13" i="14"/>
  <c r="E13" i="14"/>
  <c r="D13" i="14"/>
  <c r="P13" i="14" s="1"/>
  <c r="C13" i="14"/>
  <c r="O13" i="14" s="1"/>
  <c r="N12" i="14"/>
  <c r="H12" i="14"/>
  <c r="F12" i="14"/>
  <c r="E12" i="14"/>
  <c r="D12" i="14"/>
  <c r="P12" i="14" s="1"/>
  <c r="C12" i="14"/>
  <c r="O12" i="14" s="1"/>
  <c r="N11" i="14"/>
  <c r="H11" i="14"/>
  <c r="F11" i="14"/>
  <c r="E11" i="14"/>
  <c r="D11" i="14"/>
  <c r="P11" i="14" s="1"/>
  <c r="C11" i="14"/>
  <c r="O11" i="14" s="1"/>
  <c r="N10" i="14"/>
  <c r="H10" i="14"/>
  <c r="F10" i="14"/>
  <c r="E10" i="14"/>
  <c r="D10" i="14"/>
  <c r="P10" i="14" s="1"/>
  <c r="C10" i="14"/>
  <c r="O10" i="14" s="1"/>
  <c r="N9" i="14"/>
  <c r="H9" i="14"/>
  <c r="F9" i="14"/>
  <c r="E9" i="14"/>
  <c r="D9" i="14"/>
  <c r="P9" i="14" s="1"/>
  <c r="C9" i="14"/>
  <c r="O9" i="14" s="1"/>
  <c r="N8" i="14"/>
  <c r="H8" i="14"/>
  <c r="F8" i="14"/>
  <c r="E8" i="14"/>
  <c r="D8" i="14"/>
  <c r="P8" i="14" s="1"/>
  <c r="C8" i="14"/>
  <c r="O8" i="14" s="1"/>
  <c r="N7" i="14"/>
  <c r="H7" i="14"/>
  <c r="F7" i="14"/>
  <c r="E7" i="14"/>
  <c r="D7" i="14"/>
  <c r="P7" i="14" s="1"/>
  <c r="C7" i="14"/>
  <c r="O7" i="14" s="1"/>
  <c r="N6" i="14"/>
  <c r="H6" i="14"/>
  <c r="F6" i="14"/>
  <c r="E6" i="14"/>
  <c r="D6" i="14"/>
  <c r="P6" i="14" s="1"/>
  <c r="C6" i="14"/>
  <c r="O6" i="14" s="1"/>
  <c r="N5" i="14"/>
  <c r="H5" i="14"/>
  <c r="F5" i="14"/>
  <c r="E5" i="14"/>
  <c r="D5" i="14"/>
  <c r="P5" i="14" s="1"/>
  <c r="C5" i="14"/>
  <c r="O5" i="14" s="1"/>
  <c r="N4" i="14"/>
  <c r="H4" i="14"/>
  <c r="F4" i="14"/>
  <c r="E4" i="14"/>
  <c r="D4" i="14"/>
  <c r="P4" i="14" s="1"/>
  <c r="C4" i="14"/>
  <c r="O4" i="14" s="1"/>
  <c r="N3" i="14"/>
  <c r="H3" i="14"/>
  <c r="F3" i="14"/>
  <c r="E3" i="14"/>
  <c r="D3" i="14"/>
  <c r="P3" i="14" s="1"/>
  <c r="C3" i="14"/>
  <c r="O3" i="14" s="1"/>
  <c r="N2" i="14"/>
  <c r="H2" i="14"/>
  <c r="F2" i="14"/>
  <c r="E2" i="14"/>
  <c r="D2" i="14"/>
  <c r="P2" i="14" s="1"/>
  <c r="C2" i="14"/>
  <c r="O2" i="14" s="1"/>
  <c r="B21" i="13"/>
  <c r="B19" i="13"/>
  <c r="B18" i="13"/>
  <c r="B13" i="13"/>
  <c r="M6" i="15" s="1"/>
  <c r="B12" i="13"/>
  <c r="B11" i="13"/>
  <c r="B10" i="13"/>
  <c r="C17" i="17" s="1"/>
  <c r="B9" i="13"/>
  <c r="A6" i="15" s="1"/>
  <c r="B7" i="13"/>
  <c r="E6" i="15" s="1"/>
  <c r="B6" i="13"/>
  <c r="B7" i="12"/>
  <c r="B5" i="12"/>
  <c r="B6" i="12" s="1"/>
  <c r="K181" i="11"/>
  <c r="K180" i="11"/>
  <c r="K179" i="11"/>
  <c r="K178" i="11"/>
  <c r="K177" i="11"/>
  <c r="K176" i="11"/>
  <c r="K175" i="11"/>
  <c r="K174" i="11"/>
  <c r="K173" i="11"/>
  <c r="K172" i="11"/>
  <c r="K171" i="11"/>
  <c r="K170" i="11"/>
  <c r="K169" i="11"/>
  <c r="K168" i="11"/>
  <c r="K167" i="11"/>
  <c r="K166" i="11"/>
  <c r="K165" i="11"/>
  <c r="K164" i="11"/>
  <c r="K163" i="11"/>
  <c r="K162" i="11"/>
  <c r="K161" i="11"/>
  <c r="K160" i="11"/>
  <c r="K159" i="11"/>
  <c r="K158" i="11"/>
  <c r="K157" i="11"/>
  <c r="K156" i="11"/>
  <c r="K155" i="11"/>
  <c r="K154" i="11"/>
  <c r="K153" i="11"/>
  <c r="K152" i="11"/>
  <c r="K151" i="11"/>
  <c r="K150" i="11"/>
  <c r="K149" i="11"/>
  <c r="K148" i="11"/>
  <c r="K147" i="11"/>
  <c r="K146" i="11"/>
  <c r="K145" i="11"/>
  <c r="K144" i="11"/>
  <c r="K143" i="11"/>
  <c r="K142" i="11"/>
  <c r="K141" i="11"/>
  <c r="K140" i="11"/>
  <c r="K139" i="11"/>
  <c r="K138" i="11"/>
  <c r="K137" i="11"/>
  <c r="K136" i="11"/>
  <c r="K135" i="11"/>
  <c r="K134" i="11"/>
  <c r="K133" i="11"/>
  <c r="K132" i="11"/>
  <c r="K131" i="11"/>
  <c r="K130" i="11"/>
  <c r="K129" i="11"/>
  <c r="K128" i="11"/>
  <c r="K127" i="11"/>
  <c r="K126" i="11"/>
  <c r="K125" i="11"/>
  <c r="K124" i="11"/>
  <c r="K123" i="11"/>
  <c r="K122" i="11"/>
  <c r="K121" i="11"/>
  <c r="K120" i="11"/>
  <c r="K119" i="11"/>
  <c r="K118" i="11"/>
  <c r="K117" i="11"/>
  <c r="K116" i="11"/>
  <c r="K115" i="11"/>
  <c r="K114" i="11"/>
  <c r="K113" i="11"/>
  <c r="K112" i="11"/>
  <c r="K111" i="11"/>
  <c r="K110" i="11"/>
  <c r="K109" i="11"/>
  <c r="K108" i="11"/>
  <c r="K107" i="11"/>
  <c r="K106" i="11"/>
  <c r="K105" i="11"/>
  <c r="K104" i="11"/>
  <c r="K103" i="11"/>
  <c r="K102" i="11"/>
  <c r="K101" i="11"/>
  <c r="K100" i="11"/>
  <c r="K99" i="11"/>
  <c r="K98" i="11"/>
  <c r="K97" i="11"/>
  <c r="K96" i="11"/>
  <c r="K95" i="11"/>
  <c r="K94" i="11"/>
  <c r="K93" i="11"/>
  <c r="K92" i="11"/>
  <c r="K91" i="11"/>
  <c r="K90" i="11"/>
  <c r="K89" i="11"/>
  <c r="K88" i="11"/>
  <c r="K87" i="11"/>
  <c r="K86" i="11"/>
  <c r="K85" i="11"/>
  <c r="K84" i="11"/>
  <c r="K83" i="11"/>
  <c r="K82" i="11"/>
  <c r="K81" i="11"/>
  <c r="K80" i="11"/>
  <c r="K79" i="11"/>
  <c r="K78" i="11"/>
  <c r="K77" i="11"/>
  <c r="K76" i="11"/>
  <c r="K75" i="11"/>
  <c r="K74" i="11"/>
  <c r="K73" i="11"/>
  <c r="K72" i="11"/>
  <c r="K71" i="11"/>
  <c r="K70" i="11"/>
  <c r="K69" i="11"/>
  <c r="K68" i="11"/>
  <c r="K67" i="11"/>
  <c r="K66" i="11"/>
  <c r="K65" i="11"/>
  <c r="K64" i="11"/>
  <c r="K63" i="11"/>
  <c r="K62" i="11"/>
  <c r="K61" i="11"/>
  <c r="K60" i="11"/>
  <c r="K59" i="11"/>
  <c r="K58" i="11"/>
  <c r="K57" i="11"/>
  <c r="K56" i="11"/>
  <c r="K55" i="11"/>
  <c r="K54" i="11"/>
  <c r="K53" i="11"/>
  <c r="K52" i="11"/>
  <c r="K51" i="11"/>
  <c r="K50" i="11"/>
  <c r="K49" i="11"/>
  <c r="K48" i="11"/>
  <c r="K47" i="11"/>
  <c r="K46" i="11"/>
  <c r="K45" i="11"/>
  <c r="K44" i="11"/>
  <c r="K43" i="11"/>
  <c r="K42" i="11"/>
  <c r="K41" i="11"/>
  <c r="K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K8" i="11"/>
  <c r="K7" i="11"/>
  <c r="K6" i="11"/>
  <c r="K5" i="11"/>
  <c r="K4" i="11"/>
  <c r="K3" i="11"/>
  <c r="K2" i="11"/>
  <c r="F152" i="10"/>
  <c r="G152" i="10" s="1"/>
  <c r="H152" i="10" s="1"/>
  <c r="F151" i="10"/>
  <c r="G151" i="10" s="1"/>
  <c r="H151" i="10" s="1"/>
  <c r="F150" i="10"/>
  <c r="F149" i="10"/>
  <c r="F148" i="10"/>
  <c r="F147" i="10"/>
  <c r="G147" i="10" s="1"/>
  <c r="H147" i="10" s="1"/>
  <c r="F146" i="10"/>
  <c r="G146" i="10" s="1"/>
  <c r="H146" i="10" s="1"/>
  <c r="G145" i="10"/>
  <c r="H145" i="10" s="1"/>
  <c r="F145" i="10"/>
  <c r="I145" i="10" s="1"/>
  <c r="F144" i="10"/>
  <c r="I144" i="10" s="1"/>
  <c r="F143" i="10"/>
  <c r="G143" i="10" s="1"/>
  <c r="H143" i="10" s="1"/>
  <c r="F142" i="10"/>
  <c r="G142" i="10" s="1"/>
  <c r="H142" i="10" s="1"/>
  <c r="F141" i="10"/>
  <c r="F140" i="10"/>
  <c r="I140" i="10" s="1"/>
  <c r="F139" i="10"/>
  <c r="F138" i="10"/>
  <c r="G138" i="10" s="1"/>
  <c r="H138" i="10" s="1"/>
  <c r="F137" i="10"/>
  <c r="F136" i="10"/>
  <c r="G136" i="10" s="1"/>
  <c r="H136" i="10" s="1"/>
  <c r="F135" i="10"/>
  <c r="F134" i="10"/>
  <c r="I134" i="10" s="1"/>
  <c r="F133" i="10"/>
  <c r="F132" i="10"/>
  <c r="F131" i="10"/>
  <c r="G131" i="10" s="1"/>
  <c r="H131" i="10" s="1"/>
  <c r="F130" i="10"/>
  <c r="I130" i="10" s="1"/>
  <c r="F129" i="10"/>
  <c r="G129" i="10" s="1"/>
  <c r="H129" i="10" s="1"/>
  <c r="F128" i="10"/>
  <c r="G128" i="10" s="1"/>
  <c r="H128" i="10" s="1"/>
  <c r="F127" i="10"/>
  <c r="F126" i="10"/>
  <c r="F125" i="10"/>
  <c r="F124" i="10"/>
  <c r="I124" i="10" s="1"/>
  <c r="F123" i="10"/>
  <c r="F122" i="10"/>
  <c r="I122" i="10" s="1"/>
  <c r="F121" i="10"/>
  <c r="F120" i="10"/>
  <c r="I120" i="10" s="1"/>
  <c r="F119" i="10"/>
  <c r="G119" i="10" s="1"/>
  <c r="H119" i="10" s="1"/>
  <c r="F118" i="10"/>
  <c r="G118" i="10" s="1"/>
  <c r="H118" i="10" s="1"/>
  <c r="F117" i="10"/>
  <c r="F116" i="10"/>
  <c r="I116" i="10" s="1"/>
  <c r="F115" i="10"/>
  <c r="F114" i="10"/>
  <c r="I114" i="10" s="1"/>
  <c r="F113" i="10"/>
  <c r="F112" i="10"/>
  <c r="I112" i="10" s="1"/>
  <c r="F111" i="10"/>
  <c r="G111" i="10" s="1"/>
  <c r="H111" i="10" s="1"/>
  <c r="F110" i="10"/>
  <c r="I110" i="10" s="1"/>
  <c r="F109" i="10"/>
  <c r="I109" i="10" s="1"/>
  <c r="F108" i="10"/>
  <c r="F107" i="10"/>
  <c r="I107" i="10" s="1"/>
  <c r="F106" i="10"/>
  <c r="G106" i="10" s="1"/>
  <c r="H106" i="10" s="1"/>
  <c r="F105" i="10"/>
  <c r="I105" i="10" s="1"/>
  <c r="F104" i="10"/>
  <c r="I104" i="10" s="1"/>
  <c r="F103" i="10"/>
  <c r="G103" i="10" s="1"/>
  <c r="H103" i="10" s="1"/>
  <c r="F102" i="10"/>
  <c r="I102" i="10" s="1"/>
  <c r="F101" i="10"/>
  <c r="F100" i="10"/>
  <c r="I100" i="10" s="1"/>
  <c r="F99" i="10"/>
  <c r="G99" i="10" s="1"/>
  <c r="H99" i="10" s="1"/>
  <c r="F98" i="10"/>
  <c r="F97" i="10"/>
  <c r="F96" i="10"/>
  <c r="F95" i="10"/>
  <c r="I95" i="10" s="1"/>
  <c r="F94" i="10"/>
  <c r="G94" i="10" s="1"/>
  <c r="H94" i="10" s="1"/>
  <c r="F93" i="10"/>
  <c r="F92" i="10"/>
  <c r="F91" i="10"/>
  <c r="G91" i="10" s="1"/>
  <c r="H91" i="10" s="1"/>
  <c r="F90" i="10"/>
  <c r="I90" i="10" s="1"/>
  <c r="F89" i="10"/>
  <c r="F88" i="10"/>
  <c r="G88" i="10" s="1"/>
  <c r="H88" i="10" s="1"/>
  <c r="F87" i="10"/>
  <c r="G87" i="10" s="1"/>
  <c r="H87" i="10" s="1"/>
  <c r="F86" i="10"/>
  <c r="F85" i="10"/>
  <c r="F84" i="10"/>
  <c r="I84" i="10" s="1"/>
  <c r="F83" i="10"/>
  <c r="F82" i="10"/>
  <c r="G82" i="10" s="1"/>
  <c r="H82" i="10" s="1"/>
  <c r="F81" i="10"/>
  <c r="F80" i="10"/>
  <c r="F79" i="10"/>
  <c r="I79" i="10" s="1"/>
  <c r="F78" i="10"/>
  <c r="F77" i="10"/>
  <c r="I77" i="10" s="1"/>
  <c r="F76" i="10"/>
  <c r="F75" i="10"/>
  <c r="F74" i="10"/>
  <c r="G74" i="10" s="1"/>
  <c r="H74" i="10" s="1"/>
  <c r="F73" i="10"/>
  <c r="F72" i="10"/>
  <c r="I72" i="10" s="1"/>
  <c r="F71" i="10"/>
  <c r="I71" i="10" s="1"/>
  <c r="F70" i="10"/>
  <c r="I70" i="10" s="1"/>
  <c r="F69" i="10"/>
  <c r="I69" i="10" s="1"/>
  <c r="F68" i="10"/>
  <c r="G68" i="10" s="1"/>
  <c r="H68" i="10" s="1"/>
  <c r="F67" i="10"/>
  <c r="F66" i="10"/>
  <c r="I66" i="10" s="1"/>
  <c r="F65" i="10"/>
  <c r="F64" i="10"/>
  <c r="G64" i="10" s="1"/>
  <c r="H64" i="10" s="1"/>
  <c r="F63" i="10"/>
  <c r="F62" i="10"/>
  <c r="I62" i="10" s="1"/>
  <c r="F61" i="10"/>
  <c r="F60" i="10"/>
  <c r="I60" i="10" s="1"/>
  <c r="F59" i="10"/>
  <c r="I59" i="10" s="1"/>
  <c r="F58" i="10"/>
  <c r="G58" i="10" s="1"/>
  <c r="H58" i="10" s="1"/>
  <c r="F57" i="10"/>
  <c r="I57" i="10" s="1"/>
  <c r="F56" i="10"/>
  <c r="I56" i="10" s="1"/>
  <c r="F55" i="10"/>
  <c r="F54" i="10"/>
  <c r="I54" i="10" s="1"/>
  <c r="F53" i="10"/>
  <c r="G53" i="10" s="1"/>
  <c r="H53" i="10" s="1"/>
  <c r="F52" i="10"/>
  <c r="I52" i="10" s="1"/>
  <c r="F51" i="10"/>
  <c r="I51" i="10" s="1"/>
  <c r="F50" i="10"/>
  <c r="I50" i="10" s="1"/>
  <c r="F49" i="10"/>
  <c r="F48" i="10"/>
  <c r="F47" i="10"/>
  <c r="F46" i="10"/>
  <c r="F45" i="10"/>
  <c r="I45" i="10" s="1"/>
  <c r="F44" i="10"/>
  <c r="G44" i="10" s="1"/>
  <c r="H44" i="10" s="1"/>
  <c r="F43" i="10"/>
  <c r="F42" i="10"/>
  <c r="G42" i="10" s="1"/>
  <c r="H42" i="10" s="1"/>
  <c r="F41" i="10"/>
  <c r="F40" i="10"/>
  <c r="F39" i="10"/>
  <c r="I39" i="10" s="1"/>
  <c r="F38" i="10"/>
  <c r="G38" i="10" s="1"/>
  <c r="H38" i="10" s="1"/>
  <c r="F37" i="10"/>
  <c r="G37" i="10" s="1"/>
  <c r="H37" i="10" s="1"/>
  <c r="F36" i="10"/>
  <c r="F35" i="10"/>
  <c r="F34" i="10"/>
  <c r="I34" i="10" s="1"/>
  <c r="F33" i="10"/>
  <c r="F32" i="10"/>
  <c r="G32" i="10" s="1"/>
  <c r="H32" i="10" s="1"/>
  <c r="F31" i="10"/>
  <c r="F30" i="10"/>
  <c r="I30" i="10" s="1"/>
  <c r="F29" i="10"/>
  <c r="I29" i="10" s="1"/>
  <c r="F28" i="10"/>
  <c r="G28" i="10" s="1"/>
  <c r="H28" i="10" s="1"/>
  <c r="F27" i="10"/>
  <c r="G27" i="10" s="1"/>
  <c r="H27" i="10" s="1"/>
  <c r="F26" i="10"/>
  <c r="F25" i="10"/>
  <c r="F24" i="10"/>
  <c r="I24" i="10" s="1"/>
  <c r="F23" i="10"/>
  <c r="F22" i="10"/>
  <c r="I22" i="10" s="1"/>
  <c r="F21" i="10"/>
  <c r="F20" i="10"/>
  <c r="F19" i="10"/>
  <c r="I19" i="10" s="1"/>
  <c r="F18" i="10"/>
  <c r="G18" i="10" s="1"/>
  <c r="H18" i="10" s="1"/>
  <c r="F17" i="10"/>
  <c r="F16" i="10"/>
  <c r="I16" i="10" s="1"/>
  <c r="F15" i="10"/>
  <c r="F14" i="10"/>
  <c r="I14" i="10" s="1"/>
  <c r="F13" i="10"/>
  <c r="F12" i="10"/>
  <c r="I12" i="10" s="1"/>
  <c r="F11" i="10"/>
  <c r="F10" i="10"/>
  <c r="F9" i="10"/>
  <c r="I9" i="10" s="1"/>
  <c r="G19" i="9"/>
  <c r="D19" i="9"/>
  <c r="B14" i="13" s="1"/>
  <c r="G18" i="9"/>
  <c r="H18" i="9" s="1"/>
  <c r="J18" i="9" s="1"/>
  <c r="D18" i="9"/>
  <c r="E18" i="9" s="1"/>
  <c r="I18" i="9" s="1"/>
  <c r="G17" i="9"/>
  <c r="H17" i="9" s="1"/>
  <c r="J17" i="9" s="1"/>
  <c r="D17" i="9"/>
  <c r="E17" i="9" s="1"/>
  <c r="I17" i="9" s="1"/>
  <c r="G16" i="9"/>
  <c r="H16" i="9" s="1"/>
  <c r="J16" i="9" s="1"/>
  <c r="D16" i="9"/>
  <c r="E16" i="9" s="1"/>
  <c r="I16" i="9" s="1"/>
  <c r="G15" i="9"/>
  <c r="H15" i="9" s="1"/>
  <c r="J15" i="9" s="1"/>
  <c r="D15" i="9"/>
  <c r="E15" i="9" s="1"/>
  <c r="I15" i="9" s="1"/>
  <c r="G14" i="9"/>
  <c r="H14" i="9" s="1"/>
  <c r="J14" i="9" s="1"/>
  <c r="D14" i="9"/>
  <c r="E14" i="9" s="1"/>
  <c r="I14" i="9" s="1"/>
  <c r="G13" i="9"/>
  <c r="H13" i="9" s="1"/>
  <c r="J13" i="9" s="1"/>
  <c r="D13" i="9"/>
  <c r="E13" i="9" s="1"/>
  <c r="I13" i="9" s="1"/>
  <c r="G12" i="9"/>
  <c r="H12" i="9" s="1"/>
  <c r="J12" i="9" s="1"/>
  <c r="D12" i="9"/>
  <c r="E12" i="9" s="1"/>
  <c r="I12" i="9" s="1"/>
  <c r="G11" i="9"/>
  <c r="H11" i="9" s="1"/>
  <c r="J11" i="9" s="1"/>
  <c r="D11" i="9"/>
  <c r="E11" i="9" s="1"/>
  <c r="I11" i="9" s="1"/>
  <c r="G10" i="9"/>
  <c r="H10" i="9" s="1"/>
  <c r="J10" i="9" s="1"/>
  <c r="D10" i="9"/>
  <c r="E10" i="9" s="1"/>
  <c r="I10" i="9" s="1"/>
  <c r="G9" i="9"/>
  <c r="H9" i="9" s="1"/>
  <c r="J9" i="9" s="1"/>
  <c r="D9" i="9"/>
  <c r="E9" i="9" s="1"/>
  <c r="I9" i="9" s="1"/>
  <c r="G8" i="9"/>
  <c r="H8" i="9" s="1"/>
  <c r="J8" i="9" s="1"/>
  <c r="D8" i="9"/>
  <c r="E8" i="9" s="1"/>
  <c r="I8" i="9" s="1"/>
  <c r="G7" i="9"/>
  <c r="H7" i="9" s="1"/>
  <c r="J7" i="9" s="1"/>
  <c r="D7" i="9"/>
  <c r="E7" i="9" s="1"/>
  <c r="I7" i="9" s="1"/>
  <c r="G6" i="9"/>
  <c r="H6" i="9" s="1"/>
  <c r="J6" i="9" s="1"/>
  <c r="D6" i="9"/>
  <c r="E6" i="9" s="1"/>
  <c r="I6" i="9" s="1"/>
  <c r="G5" i="9"/>
  <c r="H5" i="9" s="1"/>
  <c r="J5" i="9" s="1"/>
  <c r="D5" i="9"/>
  <c r="E5" i="9" s="1"/>
  <c r="I5" i="9" s="1"/>
  <c r="G4" i="9"/>
  <c r="H4" i="9" s="1"/>
  <c r="J4" i="9" s="1"/>
  <c r="D4" i="9"/>
  <c r="E4" i="9" s="1"/>
  <c r="I4" i="9" s="1"/>
  <c r="G3" i="9"/>
  <c r="H3" i="9" s="1"/>
  <c r="J3" i="9" s="1"/>
  <c r="D3" i="9"/>
  <c r="E3" i="9" s="1"/>
  <c r="I3" i="9" s="1"/>
  <c r="G2" i="9"/>
  <c r="H2" i="9" s="1"/>
  <c r="J2" i="9" s="1"/>
  <c r="D2" i="9"/>
  <c r="E2" i="9" s="1"/>
  <c r="I2" i="9" s="1"/>
  <c r="H17" i="8"/>
  <c r="G17" i="8"/>
  <c r="H16" i="8"/>
  <c r="G16" i="8"/>
  <c r="H15" i="8"/>
  <c r="G15" i="8"/>
  <c r="H14" i="8"/>
  <c r="G14" i="8"/>
  <c r="H13" i="8"/>
  <c r="G13" i="8"/>
  <c r="H12" i="8"/>
  <c r="G12" i="8"/>
  <c r="H11" i="8"/>
  <c r="G11" i="8"/>
  <c r="H10" i="8"/>
  <c r="G10" i="8"/>
  <c r="L2" i="14" s="1"/>
  <c r="H9" i="8"/>
  <c r="G9" i="8"/>
  <c r="H8" i="8"/>
  <c r="G8" i="8"/>
  <c r="H7" i="8"/>
  <c r="G7" i="8"/>
  <c r="H6" i="8"/>
  <c r="G6" i="8"/>
  <c r="H5" i="8"/>
  <c r="G5" i="8"/>
  <c r="H4" i="8"/>
  <c r="G4" i="8"/>
  <c r="K4" i="14" s="1"/>
  <c r="H3" i="8"/>
  <c r="G3" i="8"/>
  <c r="H2" i="8"/>
  <c r="G2" i="8"/>
  <c r="K2" i="14" s="1"/>
  <c r="F464" i="7"/>
  <c r="G464" i="7" s="1"/>
  <c r="F465" i="7" s="1"/>
  <c r="F422" i="7"/>
  <c r="F380" i="7"/>
  <c r="G380" i="7" s="1"/>
  <c r="F338" i="7"/>
  <c r="F296" i="7"/>
  <c r="F254" i="7"/>
  <c r="G254" i="7" s="1"/>
  <c r="F212" i="7"/>
  <c r="F170" i="7"/>
  <c r="F128" i="7"/>
  <c r="F86" i="7"/>
  <c r="G86" i="7" s="1"/>
  <c r="F87" i="7" s="1"/>
  <c r="F44" i="7"/>
  <c r="G44" i="7" s="1"/>
  <c r="F2" i="7"/>
  <c r="M1513" i="6"/>
  <c r="J1513" i="6"/>
  <c r="K1513" i="6" s="1"/>
  <c r="L1513" i="6" s="1"/>
  <c r="N1513" i="6" s="1"/>
  <c r="M1512" i="6"/>
  <c r="J1512" i="6"/>
  <c r="K1512" i="6" s="1"/>
  <c r="L1512" i="6" s="1"/>
  <c r="N1512" i="6" s="1"/>
  <c r="M1511" i="6"/>
  <c r="J1511" i="6"/>
  <c r="K1511" i="6" s="1"/>
  <c r="L1511" i="6" s="1"/>
  <c r="N1511" i="6" s="1"/>
  <c r="M1510" i="6"/>
  <c r="J1510" i="6"/>
  <c r="K1510" i="6" s="1"/>
  <c r="L1510" i="6" s="1"/>
  <c r="N1510" i="6" s="1"/>
  <c r="M1509" i="6"/>
  <c r="J1509" i="6"/>
  <c r="K1509" i="6" s="1"/>
  <c r="L1509" i="6" s="1"/>
  <c r="N1509" i="6" s="1"/>
  <c r="M1508" i="6"/>
  <c r="J1508" i="6"/>
  <c r="K1508" i="6" s="1"/>
  <c r="L1508" i="6" s="1"/>
  <c r="N1508" i="6" s="1"/>
  <c r="M1507" i="6"/>
  <c r="J1507" i="6"/>
  <c r="K1507" i="6" s="1"/>
  <c r="L1507" i="6" s="1"/>
  <c r="N1507" i="6" s="1"/>
  <c r="M1506" i="6"/>
  <c r="J1506" i="6"/>
  <c r="K1506" i="6" s="1"/>
  <c r="L1506" i="6" s="1"/>
  <c r="N1506" i="6" s="1"/>
  <c r="M1505" i="6"/>
  <c r="J1505" i="6"/>
  <c r="K1505" i="6" s="1"/>
  <c r="L1505" i="6" s="1"/>
  <c r="N1505" i="6" s="1"/>
  <c r="M1504" i="6"/>
  <c r="J1504" i="6"/>
  <c r="K1504" i="6" s="1"/>
  <c r="L1504" i="6" s="1"/>
  <c r="N1504" i="6" s="1"/>
  <c r="M1503" i="6"/>
  <c r="J1503" i="6"/>
  <c r="K1503" i="6" s="1"/>
  <c r="L1503" i="6" s="1"/>
  <c r="N1503" i="6" s="1"/>
  <c r="M1502" i="6"/>
  <c r="J1502" i="6"/>
  <c r="K1502" i="6" s="1"/>
  <c r="L1502" i="6" s="1"/>
  <c r="N1502" i="6" s="1"/>
  <c r="M1501" i="6"/>
  <c r="J1501" i="6"/>
  <c r="K1501" i="6" s="1"/>
  <c r="L1501" i="6" s="1"/>
  <c r="N1501" i="6" s="1"/>
  <c r="M1500" i="6"/>
  <c r="J1500" i="6"/>
  <c r="K1500" i="6" s="1"/>
  <c r="L1500" i="6" s="1"/>
  <c r="N1500" i="6" s="1"/>
  <c r="M1499" i="6"/>
  <c r="J1499" i="6"/>
  <c r="K1499" i="6" s="1"/>
  <c r="L1499" i="6" s="1"/>
  <c r="N1499" i="6" s="1"/>
  <c r="M1498" i="6"/>
  <c r="J1498" i="6"/>
  <c r="K1498" i="6" s="1"/>
  <c r="L1498" i="6" s="1"/>
  <c r="N1498" i="6" s="1"/>
  <c r="M1497" i="6"/>
  <c r="J1497" i="6"/>
  <c r="K1497" i="6" s="1"/>
  <c r="L1497" i="6" s="1"/>
  <c r="N1497" i="6" s="1"/>
  <c r="M1496" i="6"/>
  <c r="J1496" i="6"/>
  <c r="K1496" i="6" s="1"/>
  <c r="L1496" i="6" s="1"/>
  <c r="N1496" i="6" s="1"/>
  <c r="M1495" i="6"/>
  <c r="J1495" i="6"/>
  <c r="K1495" i="6" s="1"/>
  <c r="L1495" i="6" s="1"/>
  <c r="N1495" i="6" s="1"/>
  <c r="M1494" i="6"/>
  <c r="J1494" i="6"/>
  <c r="K1494" i="6" s="1"/>
  <c r="L1494" i="6" s="1"/>
  <c r="N1494" i="6" s="1"/>
  <c r="M1493" i="6"/>
  <c r="J1493" i="6"/>
  <c r="K1493" i="6" s="1"/>
  <c r="L1493" i="6" s="1"/>
  <c r="N1493" i="6" s="1"/>
  <c r="M1492" i="6"/>
  <c r="J1492" i="6"/>
  <c r="K1492" i="6" s="1"/>
  <c r="L1492" i="6" s="1"/>
  <c r="N1492" i="6" s="1"/>
  <c r="M1491" i="6"/>
  <c r="J1491" i="6"/>
  <c r="K1491" i="6" s="1"/>
  <c r="L1491" i="6" s="1"/>
  <c r="N1491" i="6" s="1"/>
  <c r="M1490" i="6"/>
  <c r="J1490" i="6"/>
  <c r="K1490" i="6" s="1"/>
  <c r="L1490" i="6" s="1"/>
  <c r="N1490" i="6" s="1"/>
  <c r="M1489" i="6"/>
  <c r="J1489" i="6"/>
  <c r="K1489" i="6" s="1"/>
  <c r="L1489" i="6" s="1"/>
  <c r="N1489" i="6" s="1"/>
  <c r="M1488" i="6"/>
  <c r="J1488" i="6"/>
  <c r="K1488" i="6" s="1"/>
  <c r="L1488" i="6" s="1"/>
  <c r="N1488" i="6" s="1"/>
  <c r="M1487" i="6"/>
  <c r="J1487" i="6"/>
  <c r="K1487" i="6" s="1"/>
  <c r="L1487" i="6" s="1"/>
  <c r="N1487" i="6" s="1"/>
  <c r="M1486" i="6"/>
  <c r="J1486" i="6"/>
  <c r="K1486" i="6" s="1"/>
  <c r="L1486" i="6" s="1"/>
  <c r="N1486" i="6" s="1"/>
  <c r="M1485" i="6"/>
  <c r="J1485" i="6"/>
  <c r="K1485" i="6" s="1"/>
  <c r="L1485" i="6" s="1"/>
  <c r="N1485" i="6" s="1"/>
  <c r="M1484" i="6"/>
  <c r="J1484" i="6"/>
  <c r="K1484" i="6" s="1"/>
  <c r="L1484" i="6" s="1"/>
  <c r="N1484" i="6" s="1"/>
  <c r="M1483" i="6"/>
  <c r="J1483" i="6"/>
  <c r="K1483" i="6" s="1"/>
  <c r="L1483" i="6" s="1"/>
  <c r="N1483" i="6" s="1"/>
  <c r="M1482" i="6"/>
  <c r="J1482" i="6"/>
  <c r="K1482" i="6" s="1"/>
  <c r="L1482" i="6" s="1"/>
  <c r="N1482" i="6" s="1"/>
  <c r="M1481" i="6"/>
  <c r="J1481" i="6"/>
  <c r="K1481" i="6" s="1"/>
  <c r="L1481" i="6" s="1"/>
  <c r="N1481" i="6" s="1"/>
  <c r="M1480" i="6"/>
  <c r="J1480" i="6"/>
  <c r="K1480" i="6" s="1"/>
  <c r="L1480" i="6" s="1"/>
  <c r="N1480" i="6" s="1"/>
  <c r="M1479" i="6"/>
  <c r="J1479" i="6"/>
  <c r="K1479" i="6" s="1"/>
  <c r="L1479" i="6" s="1"/>
  <c r="N1479" i="6" s="1"/>
  <c r="M1478" i="6"/>
  <c r="J1478" i="6"/>
  <c r="K1478" i="6" s="1"/>
  <c r="L1478" i="6" s="1"/>
  <c r="M1477" i="6"/>
  <c r="J1477" i="6"/>
  <c r="K1477" i="6" s="1"/>
  <c r="L1477" i="6" s="1"/>
  <c r="N1477" i="6" s="1"/>
  <c r="M1476" i="6"/>
  <c r="J1476" i="6"/>
  <c r="K1476" i="6" s="1"/>
  <c r="L1476" i="6" s="1"/>
  <c r="N1476" i="6" s="1"/>
  <c r="M1475" i="6"/>
  <c r="J1475" i="6"/>
  <c r="K1475" i="6" s="1"/>
  <c r="L1475" i="6" s="1"/>
  <c r="N1475" i="6" s="1"/>
  <c r="M1474" i="6"/>
  <c r="J1474" i="6"/>
  <c r="K1474" i="6" s="1"/>
  <c r="L1474" i="6" s="1"/>
  <c r="N1474" i="6" s="1"/>
  <c r="M1473" i="6"/>
  <c r="J1473" i="6"/>
  <c r="K1473" i="6" s="1"/>
  <c r="L1473" i="6" s="1"/>
  <c r="N1473" i="6" s="1"/>
  <c r="M1472" i="6"/>
  <c r="J1472" i="6"/>
  <c r="K1472" i="6" s="1"/>
  <c r="L1472" i="6" s="1"/>
  <c r="N1472" i="6" s="1"/>
  <c r="M1471" i="6"/>
  <c r="J1471" i="6"/>
  <c r="K1471" i="6" s="1"/>
  <c r="L1471" i="6" s="1"/>
  <c r="N1471" i="6" s="1"/>
  <c r="M1470" i="6"/>
  <c r="J1470" i="6"/>
  <c r="K1470" i="6" s="1"/>
  <c r="L1470" i="6" s="1"/>
  <c r="N1470" i="6" s="1"/>
  <c r="M1469" i="6"/>
  <c r="J1469" i="6"/>
  <c r="K1469" i="6" s="1"/>
  <c r="L1469" i="6" s="1"/>
  <c r="N1469" i="6" s="1"/>
  <c r="M1468" i="6"/>
  <c r="J1468" i="6"/>
  <c r="K1468" i="6" s="1"/>
  <c r="L1468" i="6" s="1"/>
  <c r="N1468" i="6" s="1"/>
  <c r="M1467" i="6"/>
  <c r="J1467" i="6"/>
  <c r="K1467" i="6" s="1"/>
  <c r="L1467" i="6" s="1"/>
  <c r="N1467" i="6" s="1"/>
  <c r="M1466" i="6"/>
  <c r="J1466" i="6"/>
  <c r="K1466" i="6" s="1"/>
  <c r="L1466" i="6" s="1"/>
  <c r="N1466" i="6" s="1"/>
  <c r="M1465" i="6"/>
  <c r="J1465" i="6"/>
  <c r="K1465" i="6" s="1"/>
  <c r="L1465" i="6" s="1"/>
  <c r="N1465" i="6" s="1"/>
  <c r="M1464" i="6"/>
  <c r="J1464" i="6"/>
  <c r="K1464" i="6" s="1"/>
  <c r="L1464" i="6" s="1"/>
  <c r="N1464" i="6" s="1"/>
  <c r="M1463" i="6"/>
  <c r="J1463" i="6"/>
  <c r="K1463" i="6" s="1"/>
  <c r="L1463" i="6" s="1"/>
  <c r="N1463" i="6" s="1"/>
  <c r="M1462" i="6"/>
  <c r="J1462" i="6"/>
  <c r="K1462" i="6" s="1"/>
  <c r="L1462" i="6" s="1"/>
  <c r="N1462" i="6" s="1"/>
  <c r="M1461" i="6"/>
  <c r="J1461" i="6"/>
  <c r="K1461" i="6" s="1"/>
  <c r="L1461" i="6" s="1"/>
  <c r="N1461" i="6" s="1"/>
  <c r="M1460" i="6"/>
  <c r="J1460" i="6"/>
  <c r="K1460" i="6" s="1"/>
  <c r="L1460" i="6" s="1"/>
  <c r="N1460" i="6" s="1"/>
  <c r="M1459" i="6"/>
  <c r="J1459" i="6"/>
  <c r="K1459" i="6" s="1"/>
  <c r="L1459" i="6" s="1"/>
  <c r="N1459" i="6" s="1"/>
  <c r="M1458" i="6"/>
  <c r="J1458" i="6"/>
  <c r="K1458" i="6" s="1"/>
  <c r="L1458" i="6" s="1"/>
  <c r="N1458" i="6" s="1"/>
  <c r="M1457" i="6"/>
  <c r="J1457" i="6"/>
  <c r="K1457" i="6" s="1"/>
  <c r="L1457" i="6" s="1"/>
  <c r="N1457" i="6" s="1"/>
  <c r="M1456" i="6"/>
  <c r="J1456" i="6"/>
  <c r="K1456" i="6" s="1"/>
  <c r="L1456" i="6" s="1"/>
  <c r="N1456" i="6" s="1"/>
  <c r="M1455" i="6"/>
  <c r="J1455" i="6"/>
  <c r="K1455" i="6" s="1"/>
  <c r="L1455" i="6" s="1"/>
  <c r="N1455" i="6" s="1"/>
  <c r="M1454" i="6"/>
  <c r="J1454" i="6"/>
  <c r="K1454" i="6" s="1"/>
  <c r="L1454" i="6" s="1"/>
  <c r="N1454" i="6" s="1"/>
  <c r="M1453" i="6"/>
  <c r="J1453" i="6"/>
  <c r="K1453" i="6" s="1"/>
  <c r="L1453" i="6" s="1"/>
  <c r="N1453" i="6" s="1"/>
  <c r="M1452" i="6"/>
  <c r="J1452" i="6"/>
  <c r="K1452" i="6" s="1"/>
  <c r="L1452" i="6" s="1"/>
  <c r="N1452" i="6" s="1"/>
  <c r="M1451" i="6"/>
  <c r="J1451" i="6"/>
  <c r="K1451" i="6" s="1"/>
  <c r="L1451" i="6" s="1"/>
  <c r="N1451" i="6" s="1"/>
  <c r="M1450" i="6"/>
  <c r="J1450" i="6"/>
  <c r="K1450" i="6" s="1"/>
  <c r="L1450" i="6" s="1"/>
  <c r="N1450" i="6" s="1"/>
  <c r="M1449" i="6"/>
  <c r="J1449" i="6"/>
  <c r="K1449" i="6" s="1"/>
  <c r="L1449" i="6" s="1"/>
  <c r="N1449" i="6" s="1"/>
  <c r="M1448" i="6"/>
  <c r="J1448" i="6"/>
  <c r="K1448" i="6" s="1"/>
  <c r="L1448" i="6" s="1"/>
  <c r="N1448" i="6" s="1"/>
  <c r="M1447" i="6"/>
  <c r="J1447" i="6"/>
  <c r="K1447" i="6" s="1"/>
  <c r="L1447" i="6" s="1"/>
  <c r="N1447" i="6" s="1"/>
  <c r="M1446" i="6"/>
  <c r="J1446" i="6"/>
  <c r="K1446" i="6" s="1"/>
  <c r="L1446" i="6" s="1"/>
  <c r="N1446" i="6" s="1"/>
  <c r="M1445" i="6"/>
  <c r="J1445" i="6"/>
  <c r="K1445" i="6" s="1"/>
  <c r="L1445" i="6" s="1"/>
  <c r="N1445" i="6" s="1"/>
  <c r="M1444" i="6"/>
  <c r="J1444" i="6"/>
  <c r="K1444" i="6" s="1"/>
  <c r="L1444" i="6" s="1"/>
  <c r="N1444" i="6" s="1"/>
  <c r="M1443" i="6"/>
  <c r="J1443" i="6"/>
  <c r="K1443" i="6" s="1"/>
  <c r="L1443" i="6" s="1"/>
  <c r="N1443" i="6" s="1"/>
  <c r="M1442" i="6"/>
  <c r="J1442" i="6"/>
  <c r="K1442" i="6" s="1"/>
  <c r="L1442" i="6" s="1"/>
  <c r="M1441" i="6"/>
  <c r="J1441" i="6"/>
  <c r="K1441" i="6" s="1"/>
  <c r="L1441" i="6" s="1"/>
  <c r="N1441" i="6" s="1"/>
  <c r="M1440" i="6"/>
  <c r="J1440" i="6"/>
  <c r="K1440" i="6" s="1"/>
  <c r="L1440" i="6" s="1"/>
  <c r="N1440" i="6" s="1"/>
  <c r="M1439" i="6"/>
  <c r="J1439" i="6"/>
  <c r="K1439" i="6" s="1"/>
  <c r="L1439" i="6" s="1"/>
  <c r="N1439" i="6" s="1"/>
  <c r="M1438" i="6"/>
  <c r="J1438" i="6"/>
  <c r="K1438" i="6" s="1"/>
  <c r="L1438" i="6" s="1"/>
  <c r="N1438" i="6" s="1"/>
  <c r="M1437" i="6"/>
  <c r="J1437" i="6"/>
  <c r="K1437" i="6" s="1"/>
  <c r="L1437" i="6" s="1"/>
  <c r="N1437" i="6" s="1"/>
  <c r="M1436" i="6"/>
  <c r="J1436" i="6"/>
  <c r="K1436" i="6" s="1"/>
  <c r="L1436" i="6" s="1"/>
  <c r="N1436" i="6" s="1"/>
  <c r="M1435" i="6"/>
  <c r="J1435" i="6"/>
  <c r="K1435" i="6" s="1"/>
  <c r="L1435" i="6" s="1"/>
  <c r="N1435" i="6" s="1"/>
  <c r="M1434" i="6"/>
  <c r="J1434" i="6"/>
  <c r="K1434" i="6" s="1"/>
  <c r="L1434" i="6" s="1"/>
  <c r="N1434" i="6" s="1"/>
  <c r="M1433" i="6"/>
  <c r="J1433" i="6"/>
  <c r="K1433" i="6" s="1"/>
  <c r="L1433" i="6" s="1"/>
  <c r="N1433" i="6" s="1"/>
  <c r="M1432" i="6"/>
  <c r="J1432" i="6"/>
  <c r="K1432" i="6" s="1"/>
  <c r="L1432" i="6" s="1"/>
  <c r="N1432" i="6" s="1"/>
  <c r="M1431" i="6"/>
  <c r="J1431" i="6"/>
  <c r="K1431" i="6" s="1"/>
  <c r="L1431" i="6" s="1"/>
  <c r="N1431" i="6" s="1"/>
  <c r="M1430" i="6"/>
  <c r="J1430" i="6"/>
  <c r="K1430" i="6" s="1"/>
  <c r="L1430" i="6" s="1"/>
  <c r="N1430" i="6" s="1"/>
  <c r="M1429" i="6"/>
  <c r="J1429" i="6"/>
  <c r="K1429" i="6" s="1"/>
  <c r="L1429" i="6" s="1"/>
  <c r="N1429" i="6" s="1"/>
  <c r="M1428" i="6"/>
  <c r="J1428" i="6"/>
  <c r="K1428" i="6" s="1"/>
  <c r="L1428" i="6" s="1"/>
  <c r="N1428" i="6" s="1"/>
  <c r="M1427" i="6"/>
  <c r="J1427" i="6"/>
  <c r="K1427" i="6" s="1"/>
  <c r="L1427" i="6" s="1"/>
  <c r="N1427" i="6" s="1"/>
  <c r="M1426" i="6"/>
  <c r="J1426" i="6"/>
  <c r="K1426" i="6" s="1"/>
  <c r="L1426" i="6" s="1"/>
  <c r="N1426" i="6" s="1"/>
  <c r="M1425" i="6"/>
  <c r="J1425" i="6"/>
  <c r="K1425" i="6" s="1"/>
  <c r="L1425" i="6" s="1"/>
  <c r="N1425" i="6" s="1"/>
  <c r="M1424" i="6"/>
  <c r="J1424" i="6"/>
  <c r="K1424" i="6" s="1"/>
  <c r="L1424" i="6" s="1"/>
  <c r="N1424" i="6" s="1"/>
  <c r="M1423" i="6"/>
  <c r="J1423" i="6"/>
  <c r="K1423" i="6" s="1"/>
  <c r="L1423" i="6" s="1"/>
  <c r="N1423" i="6" s="1"/>
  <c r="M1422" i="6"/>
  <c r="J1422" i="6"/>
  <c r="K1422" i="6" s="1"/>
  <c r="L1422" i="6" s="1"/>
  <c r="N1422" i="6" s="1"/>
  <c r="M1421" i="6"/>
  <c r="J1421" i="6"/>
  <c r="K1421" i="6" s="1"/>
  <c r="L1421" i="6" s="1"/>
  <c r="N1421" i="6" s="1"/>
  <c r="M1420" i="6"/>
  <c r="J1420" i="6"/>
  <c r="K1420" i="6" s="1"/>
  <c r="L1420" i="6" s="1"/>
  <c r="N1420" i="6" s="1"/>
  <c r="M1419" i="6"/>
  <c r="J1419" i="6"/>
  <c r="K1419" i="6" s="1"/>
  <c r="L1419" i="6" s="1"/>
  <c r="N1419" i="6" s="1"/>
  <c r="M1418" i="6"/>
  <c r="J1418" i="6"/>
  <c r="K1418" i="6" s="1"/>
  <c r="L1418" i="6" s="1"/>
  <c r="N1418" i="6" s="1"/>
  <c r="M1417" i="6"/>
  <c r="J1417" i="6"/>
  <c r="K1417" i="6" s="1"/>
  <c r="L1417" i="6" s="1"/>
  <c r="N1417" i="6" s="1"/>
  <c r="M1416" i="6"/>
  <c r="J1416" i="6"/>
  <c r="K1416" i="6" s="1"/>
  <c r="L1416" i="6" s="1"/>
  <c r="N1416" i="6" s="1"/>
  <c r="M1415" i="6"/>
  <c r="J1415" i="6"/>
  <c r="K1415" i="6" s="1"/>
  <c r="L1415" i="6" s="1"/>
  <c r="N1415" i="6" s="1"/>
  <c r="M1414" i="6"/>
  <c r="J1414" i="6"/>
  <c r="K1414" i="6" s="1"/>
  <c r="L1414" i="6" s="1"/>
  <c r="N1414" i="6" s="1"/>
  <c r="M1413" i="6"/>
  <c r="J1413" i="6"/>
  <c r="K1413" i="6" s="1"/>
  <c r="L1413" i="6" s="1"/>
  <c r="N1413" i="6" s="1"/>
  <c r="M1412" i="6"/>
  <c r="J1412" i="6"/>
  <c r="K1412" i="6" s="1"/>
  <c r="L1412" i="6" s="1"/>
  <c r="N1412" i="6" s="1"/>
  <c r="M1411" i="6"/>
  <c r="J1411" i="6"/>
  <c r="K1411" i="6" s="1"/>
  <c r="L1411" i="6" s="1"/>
  <c r="N1411" i="6" s="1"/>
  <c r="M1410" i="6"/>
  <c r="J1410" i="6"/>
  <c r="K1410" i="6" s="1"/>
  <c r="L1410" i="6" s="1"/>
  <c r="N1410" i="6" s="1"/>
  <c r="M1409" i="6"/>
  <c r="J1409" i="6"/>
  <c r="K1409" i="6" s="1"/>
  <c r="L1409" i="6" s="1"/>
  <c r="N1409" i="6" s="1"/>
  <c r="M1408" i="6"/>
  <c r="J1408" i="6"/>
  <c r="K1408" i="6" s="1"/>
  <c r="L1408" i="6" s="1"/>
  <c r="N1408" i="6" s="1"/>
  <c r="M1407" i="6"/>
  <c r="J1407" i="6"/>
  <c r="K1407" i="6" s="1"/>
  <c r="L1407" i="6" s="1"/>
  <c r="N1407" i="6" s="1"/>
  <c r="M1406" i="6"/>
  <c r="J1406" i="6"/>
  <c r="K1406" i="6" s="1"/>
  <c r="L1406" i="6" s="1"/>
  <c r="M1405" i="6"/>
  <c r="J1405" i="6"/>
  <c r="K1405" i="6" s="1"/>
  <c r="L1405" i="6" s="1"/>
  <c r="N1405" i="6" s="1"/>
  <c r="M1404" i="6"/>
  <c r="J1404" i="6"/>
  <c r="K1404" i="6" s="1"/>
  <c r="L1404" i="6" s="1"/>
  <c r="N1404" i="6" s="1"/>
  <c r="M1403" i="6"/>
  <c r="J1403" i="6"/>
  <c r="K1403" i="6" s="1"/>
  <c r="L1403" i="6" s="1"/>
  <c r="N1403" i="6" s="1"/>
  <c r="M1402" i="6"/>
  <c r="J1402" i="6"/>
  <c r="K1402" i="6" s="1"/>
  <c r="L1402" i="6" s="1"/>
  <c r="N1402" i="6" s="1"/>
  <c r="M1401" i="6"/>
  <c r="J1401" i="6"/>
  <c r="K1401" i="6" s="1"/>
  <c r="L1401" i="6" s="1"/>
  <c r="N1401" i="6" s="1"/>
  <c r="M1400" i="6"/>
  <c r="J1400" i="6"/>
  <c r="K1400" i="6" s="1"/>
  <c r="L1400" i="6" s="1"/>
  <c r="N1400" i="6" s="1"/>
  <c r="M1399" i="6"/>
  <c r="J1399" i="6"/>
  <c r="K1399" i="6" s="1"/>
  <c r="L1399" i="6" s="1"/>
  <c r="N1399" i="6" s="1"/>
  <c r="M1398" i="6"/>
  <c r="J1398" i="6"/>
  <c r="K1398" i="6" s="1"/>
  <c r="L1398" i="6" s="1"/>
  <c r="N1398" i="6" s="1"/>
  <c r="M1397" i="6"/>
  <c r="J1397" i="6"/>
  <c r="K1397" i="6" s="1"/>
  <c r="L1397" i="6" s="1"/>
  <c r="N1397" i="6" s="1"/>
  <c r="M1396" i="6"/>
  <c r="J1396" i="6"/>
  <c r="K1396" i="6" s="1"/>
  <c r="L1396" i="6" s="1"/>
  <c r="N1396" i="6" s="1"/>
  <c r="M1395" i="6"/>
  <c r="J1395" i="6"/>
  <c r="K1395" i="6" s="1"/>
  <c r="L1395" i="6" s="1"/>
  <c r="N1395" i="6" s="1"/>
  <c r="M1394" i="6"/>
  <c r="J1394" i="6"/>
  <c r="K1394" i="6" s="1"/>
  <c r="L1394" i="6" s="1"/>
  <c r="N1394" i="6" s="1"/>
  <c r="M1393" i="6"/>
  <c r="J1393" i="6"/>
  <c r="K1393" i="6" s="1"/>
  <c r="L1393" i="6" s="1"/>
  <c r="N1393" i="6" s="1"/>
  <c r="M1392" i="6"/>
  <c r="J1392" i="6"/>
  <c r="K1392" i="6" s="1"/>
  <c r="L1392" i="6" s="1"/>
  <c r="N1392" i="6" s="1"/>
  <c r="M1391" i="6"/>
  <c r="J1391" i="6"/>
  <c r="K1391" i="6" s="1"/>
  <c r="L1391" i="6" s="1"/>
  <c r="N1391" i="6" s="1"/>
  <c r="M1390" i="6"/>
  <c r="J1390" i="6"/>
  <c r="K1390" i="6" s="1"/>
  <c r="L1390" i="6" s="1"/>
  <c r="N1390" i="6" s="1"/>
  <c r="M1389" i="6"/>
  <c r="J1389" i="6"/>
  <c r="K1389" i="6" s="1"/>
  <c r="L1389" i="6" s="1"/>
  <c r="N1389" i="6" s="1"/>
  <c r="M1388" i="6"/>
  <c r="J1388" i="6"/>
  <c r="K1388" i="6" s="1"/>
  <c r="L1388" i="6" s="1"/>
  <c r="N1388" i="6" s="1"/>
  <c r="M1387" i="6"/>
  <c r="J1387" i="6"/>
  <c r="K1387" i="6" s="1"/>
  <c r="L1387" i="6" s="1"/>
  <c r="N1387" i="6" s="1"/>
  <c r="M1386" i="6"/>
  <c r="J1386" i="6"/>
  <c r="K1386" i="6" s="1"/>
  <c r="L1386" i="6" s="1"/>
  <c r="N1386" i="6" s="1"/>
  <c r="M1385" i="6"/>
  <c r="J1385" i="6"/>
  <c r="K1385" i="6" s="1"/>
  <c r="L1385" i="6" s="1"/>
  <c r="N1385" i="6" s="1"/>
  <c r="M1384" i="6"/>
  <c r="J1384" i="6"/>
  <c r="K1384" i="6" s="1"/>
  <c r="L1384" i="6" s="1"/>
  <c r="N1384" i="6" s="1"/>
  <c r="M1383" i="6"/>
  <c r="J1383" i="6"/>
  <c r="K1383" i="6" s="1"/>
  <c r="L1383" i="6" s="1"/>
  <c r="N1383" i="6" s="1"/>
  <c r="M1382" i="6"/>
  <c r="J1382" i="6"/>
  <c r="K1382" i="6" s="1"/>
  <c r="L1382" i="6" s="1"/>
  <c r="N1382" i="6" s="1"/>
  <c r="M1381" i="6"/>
  <c r="J1381" i="6"/>
  <c r="K1381" i="6" s="1"/>
  <c r="L1381" i="6" s="1"/>
  <c r="N1381" i="6" s="1"/>
  <c r="M1380" i="6"/>
  <c r="J1380" i="6"/>
  <c r="K1380" i="6" s="1"/>
  <c r="L1380" i="6" s="1"/>
  <c r="N1380" i="6" s="1"/>
  <c r="M1379" i="6"/>
  <c r="J1379" i="6"/>
  <c r="K1379" i="6" s="1"/>
  <c r="L1379" i="6" s="1"/>
  <c r="N1379" i="6" s="1"/>
  <c r="M1378" i="6"/>
  <c r="J1378" i="6"/>
  <c r="K1378" i="6" s="1"/>
  <c r="L1378" i="6" s="1"/>
  <c r="N1378" i="6" s="1"/>
  <c r="M1377" i="6"/>
  <c r="J1377" i="6"/>
  <c r="K1377" i="6" s="1"/>
  <c r="L1377" i="6" s="1"/>
  <c r="N1377" i="6" s="1"/>
  <c r="M1376" i="6"/>
  <c r="J1376" i="6"/>
  <c r="K1376" i="6" s="1"/>
  <c r="L1376" i="6" s="1"/>
  <c r="N1376" i="6" s="1"/>
  <c r="M1375" i="6"/>
  <c r="J1375" i="6"/>
  <c r="K1375" i="6" s="1"/>
  <c r="L1375" i="6" s="1"/>
  <c r="N1375" i="6" s="1"/>
  <c r="M1374" i="6"/>
  <c r="J1374" i="6"/>
  <c r="K1374" i="6" s="1"/>
  <c r="L1374" i="6" s="1"/>
  <c r="N1374" i="6" s="1"/>
  <c r="M1373" i="6"/>
  <c r="J1373" i="6"/>
  <c r="K1373" i="6" s="1"/>
  <c r="L1373" i="6" s="1"/>
  <c r="N1373" i="6" s="1"/>
  <c r="M1372" i="6"/>
  <c r="J1372" i="6"/>
  <c r="K1372" i="6" s="1"/>
  <c r="L1372" i="6" s="1"/>
  <c r="N1372" i="6" s="1"/>
  <c r="M1371" i="6"/>
  <c r="J1371" i="6"/>
  <c r="K1371" i="6" s="1"/>
  <c r="L1371" i="6" s="1"/>
  <c r="N1371" i="6" s="1"/>
  <c r="M1370" i="6"/>
  <c r="J1370" i="6"/>
  <c r="K1370" i="6" s="1"/>
  <c r="L1370" i="6" s="1"/>
  <c r="M1369" i="6"/>
  <c r="J1369" i="6"/>
  <c r="K1369" i="6" s="1"/>
  <c r="L1369" i="6" s="1"/>
  <c r="N1369" i="6" s="1"/>
  <c r="M1368" i="6"/>
  <c r="J1368" i="6"/>
  <c r="K1368" i="6" s="1"/>
  <c r="L1368" i="6" s="1"/>
  <c r="N1368" i="6" s="1"/>
  <c r="M1367" i="6"/>
  <c r="J1367" i="6"/>
  <c r="K1367" i="6" s="1"/>
  <c r="L1367" i="6" s="1"/>
  <c r="N1367" i="6" s="1"/>
  <c r="M1366" i="6"/>
  <c r="J1366" i="6"/>
  <c r="K1366" i="6" s="1"/>
  <c r="L1366" i="6" s="1"/>
  <c r="N1366" i="6" s="1"/>
  <c r="M1365" i="6"/>
  <c r="J1365" i="6"/>
  <c r="K1365" i="6" s="1"/>
  <c r="L1365" i="6" s="1"/>
  <c r="N1365" i="6" s="1"/>
  <c r="M1364" i="6"/>
  <c r="J1364" i="6"/>
  <c r="K1364" i="6" s="1"/>
  <c r="L1364" i="6" s="1"/>
  <c r="N1364" i="6" s="1"/>
  <c r="M1363" i="6"/>
  <c r="J1363" i="6"/>
  <c r="K1363" i="6" s="1"/>
  <c r="L1363" i="6" s="1"/>
  <c r="N1363" i="6" s="1"/>
  <c r="M1362" i="6"/>
  <c r="J1362" i="6"/>
  <c r="K1362" i="6" s="1"/>
  <c r="L1362" i="6" s="1"/>
  <c r="N1362" i="6" s="1"/>
  <c r="M1361" i="6"/>
  <c r="J1361" i="6"/>
  <c r="K1361" i="6" s="1"/>
  <c r="L1361" i="6" s="1"/>
  <c r="N1361" i="6" s="1"/>
  <c r="M1360" i="6"/>
  <c r="J1360" i="6"/>
  <c r="K1360" i="6" s="1"/>
  <c r="L1360" i="6" s="1"/>
  <c r="N1360" i="6" s="1"/>
  <c r="M1359" i="6"/>
  <c r="J1359" i="6"/>
  <c r="K1359" i="6" s="1"/>
  <c r="L1359" i="6" s="1"/>
  <c r="N1359" i="6" s="1"/>
  <c r="M1358" i="6"/>
  <c r="J1358" i="6"/>
  <c r="K1358" i="6" s="1"/>
  <c r="L1358" i="6" s="1"/>
  <c r="N1358" i="6" s="1"/>
  <c r="M1357" i="6"/>
  <c r="J1357" i="6"/>
  <c r="K1357" i="6" s="1"/>
  <c r="L1357" i="6" s="1"/>
  <c r="N1357" i="6" s="1"/>
  <c r="M1356" i="6"/>
  <c r="J1356" i="6"/>
  <c r="K1356" i="6" s="1"/>
  <c r="L1356" i="6" s="1"/>
  <c r="N1356" i="6" s="1"/>
  <c r="M1355" i="6"/>
  <c r="J1355" i="6"/>
  <c r="K1355" i="6" s="1"/>
  <c r="L1355" i="6" s="1"/>
  <c r="N1355" i="6" s="1"/>
  <c r="M1354" i="6"/>
  <c r="J1354" i="6"/>
  <c r="K1354" i="6" s="1"/>
  <c r="L1354" i="6" s="1"/>
  <c r="N1354" i="6" s="1"/>
  <c r="M1353" i="6"/>
  <c r="J1353" i="6"/>
  <c r="K1353" i="6" s="1"/>
  <c r="L1353" i="6" s="1"/>
  <c r="N1353" i="6" s="1"/>
  <c r="M1352" i="6"/>
  <c r="J1352" i="6"/>
  <c r="K1352" i="6" s="1"/>
  <c r="L1352" i="6" s="1"/>
  <c r="N1352" i="6" s="1"/>
  <c r="M1351" i="6"/>
  <c r="J1351" i="6"/>
  <c r="K1351" i="6" s="1"/>
  <c r="L1351" i="6" s="1"/>
  <c r="N1351" i="6" s="1"/>
  <c r="M1350" i="6"/>
  <c r="J1350" i="6"/>
  <c r="K1350" i="6" s="1"/>
  <c r="L1350" i="6" s="1"/>
  <c r="N1350" i="6" s="1"/>
  <c r="M1349" i="6"/>
  <c r="J1349" i="6"/>
  <c r="K1349" i="6" s="1"/>
  <c r="L1349" i="6" s="1"/>
  <c r="N1349" i="6" s="1"/>
  <c r="M1348" i="6"/>
  <c r="J1348" i="6"/>
  <c r="K1348" i="6" s="1"/>
  <c r="L1348" i="6" s="1"/>
  <c r="N1348" i="6" s="1"/>
  <c r="M1347" i="6"/>
  <c r="J1347" i="6"/>
  <c r="K1347" i="6" s="1"/>
  <c r="L1347" i="6" s="1"/>
  <c r="N1347" i="6" s="1"/>
  <c r="M1346" i="6"/>
  <c r="J1346" i="6"/>
  <c r="K1346" i="6" s="1"/>
  <c r="L1346" i="6" s="1"/>
  <c r="N1346" i="6" s="1"/>
  <c r="M1345" i="6"/>
  <c r="J1345" i="6"/>
  <c r="K1345" i="6" s="1"/>
  <c r="L1345" i="6" s="1"/>
  <c r="N1345" i="6" s="1"/>
  <c r="M1344" i="6"/>
  <c r="J1344" i="6"/>
  <c r="K1344" i="6" s="1"/>
  <c r="L1344" i="6" s="1"/>
  <c r="N1344" i="6" s="1"/>
  <c r="M1343" i="6"/>
  <c r="J1343" i="6"/>
  <c r="K1343" i="6" s="1"/>
  <c r="L1343" i="6" s="1"/>
  <c r="N1343" i="6" s="1"/>
  <c r="M1342" i="6"/>
  <c r="J1342" i="6"/>
  <c r="K1342" i="6" s="1"/>
  <c r="L1342" i="6" s="1"/>
  <c r="N1342" i="6" s="1"/>
  <c r="M1341" i="6"/>
  <c r="J1341" i="6"/>
  <c r="K1341" i="6" s="1"/>
  <c r="L1341" i="6" s="1"/>
  <c r="N1341" i="6" s="1"/>
  <c r="M1340" i="6"/>
  <c r="J1340" i="6"/>
  <c r="K1340" i="6" s="1"/>
  <c r="L1340" i="6" s="1"/>
  <c r="N1340" i="6" s="1"/>
  <c r="M1339" i="6"/>
  <c r="J1339" i="6"/>
  <c r="K1339" i="6" s="1"/>
  <c r="L1339" i="6" s="1"/>
  <c r="N1339" i="6" s="1"/>
  <c r="M1338" i="6"/>
  <c r="J1338" i="6"/>
  <c r="K1338" i="6" s="1"/>
  <c r="L1338" i="6" s="1"/>
  <c r="N1338" i="6" s="1"/>
  <c r="M1337" i="6"/>
  <c r="J1337" i="6"/>
  <c r="K1337" i="6" s="1"/>
  <c r="L1337" i="6" s="1"/>
  <c r="N1337" i="6" s="1"/>
  <c r="M1336" i="6"/>
  <c r="J1336" i="6"/>
  <c r="K1336" i="6" s="1"/>
  <c r="L1336" i="6" s="1"/>
  <c r="N1336" i="6" s="1"/>
  <c r="M1335" i="6"/>
  <c r="J1335" i="6"/>
  <c r="K1335" i="6" s="1"/>
  <c r="L1335" i="6" s="1"/>
  <c r="N1335" i="6" s="1"/>
  <c r="M1334" i="6"/>
  <c r="J1334" i="6"/>
  <c r="K1334" i="6" s="1"/>
  <c r="L1334" i="6" s="1"/>
  <c r="M1333" i="6"/>
  <c r="J1333" i="6"/>
  <c r="K1333" i="6" s="1"/>
  <c r="L1333" i="6" s="1"/>
  <c r="N1333" i="6" s="1"/>
  <c r="M1332" i="6"/>
  <c r="J1332" i="6"/>
  <c r="K1332" i="6" s="1"/>
  <c r="L1332" i="6" s="1"/>
  <c r="N1332" i="6" s="1"/>
  <c r="M1331" i="6"/>
  <c r="J1331" i="6"/>
  <c r="K1331" i="6" s="1"/>
  <c r="L1331" i="6" s="1"/>
  <c r="N1331" i="6" s="1"/>
  <c r="M1330" i="6"/>
  <c r="J1330" i="6"/>
  <c r="K1330" i="6" s="1"/>
  <c r="L1330" i="6" s="1"/>
  <c r="N1330" i="6" s="1"/>
  <c r="M1329" i="6"/>
  <c r="J1329" i="6"/>
  <c r="K1329" i="6" s="1"/>
  <c r="L1329" i="6" s="1"/>
  <c r="N1329" i="6" s="1"/>
  <c r="M1328" i="6"/>
  <c r="J1328" i="6"/>
  <c r="K1328" i="6" s="1"/>
  <c r="L1328" i="6" s="1"/>
  <c r="N1328" i="6" s="1"/>
  <c r="M1327" i="6"/>
  <c r="J1327" i="6"/>
  <c r="K1327" i="6" s="1"/>
  <c r="L1327" i="6" s="1"/>
  <c r="N1327" i="6" s="1"/>
  <c r="M1326" i="6"/>
  <c r="J1326" i="6"/>
  <c r="K1326" i="6" s="1"/>
  <c r="L1326" i="6" s="1"/>
  <c r="N1326" i="6" s="1"/>
  <c r="M1325" i="6"/>
  <c r="J1325" i="6"/>
  <c r="K1325" i="6" s="1"/>
  <c r="L1325" i="6" s="1"/>
  <c r="N1325" i="6" s="1"/>
  <c r="M1324" i="6"/>
  <c r="J1324" i="6"/>
  <c r="K1324" i="6" s="1"/>
  <c r="L1324" i="6" s="1"/>
  <c r="N1324" i="6" s="1"/>
  <c r="M1323" i="6"/>
  <c r="J1323" i="6"/>
  <c r="K1323" i="6" s="1"/>
  <c r="L1323" i="6" s="1"/>
  <c r="N1323" i="6" s="1"/>
  <c r="M1322" i="6"/>
  <c r="J1322" i="6"/>
  <c r="K1322" i="6" s="1"/>
  <c r="L1322" i="6" s="1"/>
  <c r="N1322" i="6" s="1"/>
  <c r="M1321" i="6"/>
  <c r="J1321" i="6"/>
  <c r="K1321" i="6" s="1"/>
  <c r="L1321" i="6" s="1"/>
  <c r="N1321" i="6" s="1"/>
  <c r="M1320" i="6"/>
  <c r="J1320" i="6"/>
  <c r="K1320" i="6" s="1"/>
  <c r="L1320" i="6" s="1"/>
  <c r="N1320" i="6" s="1"/>
  <c r="M1319" i="6"/>
  <c r="J1319" i="6"/>
  <c r="K1319" i="6" s="1"/>
  <c r="L1319" i="6" s="1"/>
  <c r="N1319" i="6" s="1"/>
  <c r="M1318" i="6"/>
  <c r="J1318" i="6"/>
  <c r="K1318" i="6" s="1"/>
  <c r="L1318" i="6" s="1"/>
  <c r="N1318" i="6" s="1"/>
  <c r="M1317" i="6"/>
  <c r="J1317" i="6"/>
  <c r="K1317" i="6" s="1"/>
  <c r="L1317" i="6" s="1"/>
  <c r="N1317" i="6" s="1"/>
  <c r="M1316" i="6"/>
  <c r="J1316" i="6"/>
  <c r="K1316" i="6" s="1"/>
  <c r="L1316" i="6" s="1"/>
  <c r="N1316" i="6" s="1"/>
  <c r="M1315" i="6"/>
  <c r="J1315" i="6"/>
  <c r="K1315" i="6" s="1"/>
  <c r="L1315" i="6" s="1"/>
  <c r="N1315" i="6" s="1"/>
  <c r="M1314" i="6"/>
  <c r="J1314" i="6"/>
  <c r="K1314" i="6" s="1"/>
  <c r="L1314" i="6" s="1"/>
  <c r="N1314" i="6" s="1"/>
  <c r="M1313" i="6"/>
  <c r="J1313" i="6"/>
  <c r="K1313" i="6" s="1"/>
  <c r="L1313" i="6" s="1"/>
  <c r="N1313" i="6" s="1"/>
  <c r="M1312" i="6"/>
  <c r="J1312" i="6"/>
  <c r="K1312" i="6" s="1"/>
  <c r="L1312" i="6" s="1"/>
  <c r="N1312" i="6" s="1"/>
  <c r="M1311" i="6"/>
  <c r="J1311" i="6"/>
  <c r="K1311" i="6" s="1"/>
  <c r="L1311" i="6" s="1"/>
  <c r="N1311" i="6" s="1"/>
  <c r="M1310" i="6"/>
  <c r="J1310" i="6"/>
  <c r="K1310" i="6" s="1"/>
  <c r="L1310" i="6" s="1"/>
  <c r="N1310" i="6" s="1"/>
  <c r="M1309" i="6"/>
  <c r="J1309" i="6"/>
  <c r="K1309" i="6" s="1"/>
  <c r="L1309" i="6" s="1"/>
  <c r="N1309" i="6" s="1"/>
  <c r="M1308" i="6"/>
  <c r="J1308" i="6"/>
  <c r="K1308" i="6" s="1"/>
  <c r="L1308" i="6" s="1"/>
  <c r="N1308" i="6" s="1"/>
  <c r="M1307" i="6"/>
  <c r="J1307" i="6"/>
  <c r="K1307" i="6" s="1"/>
  <c r="L1307" i="6" s="1"/>
  <c r="N1307" i="6" s="1"/>
  <c r="M1306" i="6"/>
  <c r="J1306" i="6"/>
  <c r="K1306" i="6" s="1"/>
  <c r="L1306" i="6" s="1"/>
  <c r="N1306" i="6" s="1"/>
  <c r="M1305" i="6"/>
  <c r="J1305" i="6"/>
  <c r="K1305" i="6" s="1"/>
  <c r="L1305" i="6" s="1"/>
  <c r="N1305" i="6" s="1"/>
  <c r="M1304" i="6"/>
  <c r="J1304" i="6"/>
  <c r="K1304" i="6" s="1"/>
  <c r="L1304" i="6" s="1"/>
  <c r="N1304" i="6" s="1"/>
  <c r="M1303" i="6"/>
  <c r="J1303" i="6"/>
  <c r="K1303" i="6" s="1"/>
  <c r="L1303" i="6" s="1"/>
  <c r="N1303" i="6" s="1"/>
  <c r="M1302" i="6"/>
  <c r="J1302" i="6"/>
  <c r="K1302" i="6" s="1"/>
  <c r="L1302" i="6" s="1"/>
  <c r="N1302" i="6" s="1"/>
  <c r="M1301" i="6"/>
  <c r="J1301" i="6"/>
  <c r="K1301" i="6" s="1"/>
  <c r="L1301" i="6" s="1"/>
  <c r="N1301" i="6" s="1"/>
  <c r="M1300" i="6"/>
  <c r="J1300" i="6"/>
  <c r="K1300" i="6" s="1"/>
  <c r="L1300" i="6" s="1"/>
  <c r="N1300" i="6" s="1"/>
  <c r="M1299" i="6"/>
  <c r="J1299" i="6"/>
  <c r="K1299" i="6" s="1"/>
  <c r="L1299" i="6" s="1"/>
  <c r="N1299" i="6" s="1"/>
  <c r="M1298" i="6"/>
  <c r="J1298" i="6"/>
  <c r="K1298" i="6" s="1"/>
  <c r="L1298" i="6" s="1"/>
  <c r="N1298" i="6" s="1"/>
  <c r="M1297" i="6"/>
  <c r="J1297" i="6"/>
  <c r="K1297" i="6" s="1"/>
  <c r="L1297" i="6" s="1"/>
  <c r="N1297" i="6" s="1"/>
  <c r="M1296" i="6"/>
  <c r="J1296" i="6"/>
  <c r="K1296" i="6" s="1"/>
  <c r="L1296" i="6" s="1"/>
  <c r="N1296" i="6" s="1"/>
  <c r="M1295" i="6"/>
  <c r="J1295" i="6"/>
  <c r="K1295" i="6" s="1"/>
  <c r="L1295" i="6" s="1"/>
  <c r="N1295" i="6" s="1"/>
  <c r="M1294" i="6"/>
  <c r="J1294" i="6"/>
  <c r="K1294" i="6" s="1"/>
  <c r="L1294" i="6" s="1"/>
  <c r="N1294" i="6" s="1"/>
  <c r="M1293" i="6"/>
  <c r="J1293" i="6"/>
  <c r="K1293" i="6" s="1"/>
  <c r="L1293" i="6" s="1"/>
  <c r="N1293" i="6" s="1"/>
  <c r="M1292" i="6"/>
  <c r="J1292" i="6"/>
  <c r="K1292" i="6" s="1"/>
  <c r="L1292" i="6" s="1"/>
  <c r="N1292" i="6" s="1"/>
  <c r="M1291" i="6"/>
  <c r="J1291" i="6"/>
  <c r="K1291" i="6" s="1"/>
  <c r="L1291" i="6" s="1"/>
  <c r="N1291" i="6" s="1"/>
  <c r="M1290" i="6"/>
  <c r="J1290" i="6"/>
  <c r="K1290" i="6" s="1"/>
  <c r="L1290" i="6" s="1"/>
  <c r="N1290" i="6" s="1"/>
  <c r="M1289" i="6"/>
  <c r="J1289" i="6"/>
  <c r="K1289" i="6" s="1"/>
  <c r="L1289" i="6" s="1"/>
  <c r="N1289" i="6" s="1"/>
  <c r="M1288" i="6"/>
  <c r="J1288" i="6"/>
  <c r="K1288" i="6" s="1"/>
  <c r="L1288" i="6" s="1"/>
  <c r="N1288" i="6" s="1"/>
  <c r="M1287" i="6"/>
  <c r="J1287" i="6"/>
  <c r="K1287" i="6" s="1"/>
  <c r="L1287" i="6" s="1"/>
  <c r="N1287" i="6" s="1"/>
  <c r="M1286" i="6"/>
  <c r="J1286" i="6"/>
  <c r="K1286" i="6" s="1"/>
  <c r="L1286" i="6" s="1"/>
  <c r="N1286" i="6" s="1"/>
  <c r="M1285" i="6"/>
  <c r="J1285" i="6"/>
  <c r="K1285" i="6" s="1"/>
  <c r="L1285" i="6" s="1"/>
  <c r="N1285" i="6" s="1"/>
  <c r="M1284" i="6"/>
  <c r="J1284" i="6"/>
  <c r="K1284" i="6" s="1"/>
  <c r="L1284" i="6" s="1"/>
  <c r="N1284" i="6" s="1"/>
  <c r="M1283" i="6"/>
  <c r="J1283" i="6"/>
  <c r="K1283" i="6" s="1"/>
  <c r="L1283" i="6" s="1"/>
  <c r="N1283" i="6" s="1"/>
  <c r="M1282" i="6"/>
  <c r="J1282" i="6"/>
  <c r="K1282" i="6" s="1"/>
  <c r="L1282" i="6" s="1"/>
  <c r="N1282" i="6" s="1"/>
  <c r="M1281" i="6"/>
  <c r="J1281" i="6"/>
  <c r="K1281" i="6" s="1"/>
  <c r="L1281" i="6" s="1"/>
  <c r="N1281" i="6" s="1"/>
  <c r="M1280" i="6"/>
  <c r="J1280" i="6"/>
  <c r="K1280" i="6" s="1"/>
  <c r="L1280" i="6" s="1"/>
  <c r="N1280" i="6" s="1"/>
  <c r="M1279" i="6"/>
  <c r="J1279" i="6"/>
  <c r="K1279" i="6" s="1"/>
  <c r="L1279" i="6" s="1"/>
  <c r="N1279" i="6" s="1"/>
  <c r="M1278" i="6"/>
  <c r="J1278" i="6"/>
  <c r="K1278" i="6" s="1"/>
  <c r="L1278" i="6" s="1"/>
  <c r="N1278" i="6" s="1"/>
  <c r="M1277" i="6"/>
  <c r="J1277" i="6"/>
  <c r="K1277" i="6" s="1"/>
  <c r="L1277" i="6" s="1"/>
  <c r="N1277" i="6" s="1"/>
  <c r="M1276" i="6"/>
  <c r="J1276" i="6"/>
  <c r="K1276" i="6" s="1"/>
  <c r="L1276" i="6" s="1"/>
  <c r="N1276" i="6" s="1"/>
  <c r="M1275" i="6"/>
  <c r="J1275" i="6"/>
  <c r="K1275" i="6" s="1"/>
  <c r="L1275" i="6" s="1"/>
  <c r="N1275" i="6" s="1"/>
  <c r="M1274" i="6"/>
  <c r="J1274" i="6"/>
  <c r="K1274" i="6" s="1"/>
  <c r="L1274" i="6" s="1"/>
  <c r="N1274" i="6" s="1"/>
  <c r="M1273" i="6"/>
  <c r="J1273" i="6"/>
  <c r="K1273" i="6" s="1"/>
  <c r="L1273" i="6" s="1"/>
  <c r="N1273" i="6" s="1"/>
  <c r="M1272" i="6"/>
  <c r="J1272" i="6"/>
  <c r="K1272" i="6" s="1"/>
  <c r="L1272" i="6" s="1"/>
  <c r="N1272" i="6" s="1"/>
  <c r="M1271" i="6"/>
  <c r="J1271" i="6"/>
  <c r="K1271" i="6" s="1"/>
  <c r="L1271" i="6" s="1"/>
  <c r="N1271" i="6" s="1"/>
  <c r="M1270" i="6"/>
  <c r="J1270" i="6"/>
  <c r="K1270" i="6" s="1"/>
  <c r="L1270" i="6" s="1"/>
  <c r="N1270" i="6" s="1"/>
  <c r="M1269" i="6"/>
  <c r="J1269" i="6"/>
  <c r="K1269" i="6" s="1"/>
  <c r="L1269" i="6" s="1"/>
  <c r="N1269" i="6" s="1"/>
  <c r="M1268" i="6"/>
  <c r="J1268" i="6"/>
  <c r="K1268" i="6" s="1"/>
  <c r="L1268" i="6" s="1"/>
  <c r="N1268" i="6" s="1"/>
  <c r="M1267" i="6"/>
  <c r="J1267" i="6"/>
  <c r="K1267" i="6" s="1"/>
  <c r="L1267" i="6" s="1"/>
  <c r="N1267" i="6" s="1"/>
  <c r="M1266" i="6"/>
  <c r="J1266" i="6"/>
  <c r="K1266" i="6" s="1"/>
  <c r="L1266" i="6" s="1"/>
  <c r="N1266" i="6" s="1"/>
  <c r="M1265" i="6"/>
  <c r="J1265" i="6"/>
  <c r="K1265" i="6" s="1"/>
  <c r="L1265" i="6" s="1"/>
  <c r="N1265" i="6" s="1"/>
  <c r="M1264" i="6"/>
  <c r="J1264" i="6"/>
  <c r="K1264" i="6" s="1"/>
  <c r="L1264" i="6" s="1"/>
  <c r="N1264" i="6" s="1"/>
  <c r="M1263" i="6"/>
  <c r="J1263" i="6"/>
  <c r="K1263" i="6" s="1"/>
  <c r="L1263" i="6" s="1"/>
  <c r="N1263" i="6" s="1"/>
  <c r="M1262" i="6"/>
  <c r="J1262" i="6"/>
  <c r="K1262" i="6" s="1"/>
  <c r="L1262" i="6" s="1"/>
  <c r="M1261" i="6"/>
  <c r="J1261" i="6"/>
  <c r="K1261" i="6" s="1"/>
  <c r="L1261" i="6" s="1"/>
  <c r="N1261" i="6" s="1"/>
  <c r="M1260" i="6"/>
  <c r="J1260" i="6"/>
  <c r="K1260" i="6" s="1"/>
  <c r="L1260" i="6" s="1"/>
  <c r="N1260" i="6" s="1"/>
  <c r="M1259" i="6"/>
  <c r="J1259" i="6"/>
  <c r="K1259" i="6" s="1"/>
  <c r="L1259" i="6" s="1"/>
  <c r="N1259" i="6" s="1"/>
  <c r="M1258" i="6"/>
  <c r="J1258" i="6"/>
  <c r="K1258" i="6" s="1"/>
  <c r="L1258" i="6" s="1"/>
  <c r="N1258" i="6" s="1"/>
  <c r="M1257" i="6"/>
  <c r="J1257" i="6"/>
  <c r="K1257" i="6" s="1"/>
  <c r="L1257" i="6" s="1"/>
  <c r="N1257" i="6" s="1"/>
  <c r="M1256" i="6"/>
  <c r="J1256" i="6"/>
  <c r="K1256" i="6" s="1"/>
  <c r="L1256" i="6" s="1"/>
  <c r="N1256" i="6" s="1"/>
  <c r="M1255" i="6"/>
  <c r="J1255" i="6"/>
  <c r="K1255" i="6" s="1"/>
  <c r="L1255" i="6" s="1"/>
  <c r="N1255" i="6" s="1"/>
  <c r="M1254" i="6"/>
  <c r="J1254" i="6"/>
  <c r="K1254" i="6" s="1"/>
  <c r="L1254" i="6" s="1"/>
  <c r="N1254" i="6" s="1"/>
  <c r="M1253" i="6"/>
  <c r="J1253" i="6"/>
  <c r="K1253" i="6" s="1"/>
  <c r="L1253" i="6" s="1"/>
  <c r="N1253" i="6" s="1"/>
  <c r="M1252" i="6"/>
  <c r="J1252" i="6"/>
  <c r="K1252" i="6" s="1"/>
  <c r="L1252" i="6" s="1"/>
  <c r="N1252" i="6" s="1"/>
  <c r="M1251" i="6"/>
  <c r="J1251" i="6"/>
  <c r="K1251" i="6" s="1"/>
  <c r="L1251" i="6" s="1"/>
  <c r="N1251" i="6" s="1"/>
  <c r="M1250" i="6"/>
  <c r="J1250" i="6"/>
  <c r="K1250" i="6" s="1"/>
  <c r="L1250" i="6" s="1"/>
  <c r="N1250" i="6" s="1"/>
  <c r="M1249" i="6"/>
  <c r="J1249" i="6"/>
  <c r="K1249" i="6" s="1"/>
  <c r="L1249" i="6" s="1"/>
  <c r="N1249" i="6" s="1"/>
  <c r="M1248" i="6"/>
  <c r="J1248" i="6"/>
  <c r="K1248" i="6" s="1"/>
  <c r="L1248" i="6" s="1"/>
  <c r="N1248" i="6" s="1"/>
  <c r="M1247" i="6"/>
  <c r="J1247" i="6"/>
  <c r="K1247" i="6" s="1"/>
  <c r="L1247" i="6" s="1"/>
  <c r="N1247" i="6" s="1"/>
  <c r="M1246" i="6"/>
  <c r="J1246" i="6"/>
  <c r="K1246" i="6" s="1"/>
  <c r="L1246" i="6" s="1"/>
  <c r="N1246" i="6" s="1"/>
  <c r="M1245" i="6"/>
  <c r="J1245" i="6"/>
  <c r="K1245" i="6" s="1"/>
  <c r="L1245" i="6" s="1"/>
  <c r="N1245" i="6" s="1"/>
  <c r="M1244" i="6"/>
  <c r="J1244" i="6"/>
  <c r="K1244" i="6" s="1"/>
  <c r="L1244" i="6" s="1"/>
  <c r="N1244" i="6" s="1"/>
  <c r="M1243" i="6"/>
  <c r="J1243" i="6"/>
  <c r="K1243" i="6" s="1"/>
  <c r="L1243" i="6" s="1"/>
  <c r="N1243" i="6" s="1"/>
  <c r="M1242" i="6"/>
  <c r="J1242" i="6"/>
  <c r="K1242" i="6" s="1"/>
  <c r="L1242" i="6" s="1"/>
  <c r="N1242" i="6" s="1"/>
  <c r="M1241" i="6"/>
  <c r="J1241" i="6"/>
  <c r="K1241" i="6" s="1"/>
  <c r="L1241" i="6" s="1"/>
  <c r="N1241" i="6" s="1"/>
  <c r="M1240" i="6"/>
  <c r="J1240" i="6"/>
  <c r="K1240" i="6" s="1"/>
  <c r="L1240" i="6" s="1"/>
  <c r="N1240" i="6" s="1"/>
  <c r="M1239" i="6"/>
  <c r="J1239" i="6"/>
  <c r="K1239" i="6" s="1"/>
  <c r="L1239" i="6" s="1"/>
  <c r="N1239" i="6" s="1"/>
  <c r="M1238" i="6"/>
  <c r="J1238" i="6"/>
  <c r="K1238" i="6" s="1"/>
  <c r="L1238" i="6" s="1"/>
  <c r="N1238" i="6" s="1"/>
  <c r="M1237" i="6"/>
  <c r="J1237" i="6"/>
  <c r="K1237" i="6" s="1"/>
  <c r="L1237" i="6" s="1"/>
  <c r="N1237" i="6" s="1"/>
  <c r="M1236" i="6"/>
  <c r="J1236" i="6"/>
  <c r="K1236" i="6" s="1"/>
  <c r="L1236" i="6" s="1"/>
  <c r="N1236" i="6" s="1"/>
  <c r="M1235" i="6"/>
  <c r="J1235" i="6"/>
  <c r="K1235" i="6" s="1"/>
  <c r="L1235" i="6" s="1"/>
  <c r="N1235" i="6" s="1"/>
  <c r="M1234" i="6"/>
  <c r="J1234" i="6"/>
  <c r="K1234" i="6" s="1"/>
  <c r="L1234" i="6" s="1"/>
  <c r="N1234" i="6" s="1"/>
  <c r="M1233" i="6"/>
  <c r="J1233" i="6"/>
  <c r="K1233" i="6" s="1"/>
  <c r="L1233" i="6" s="1"/>
  <c r="N1233" i="6" s="1"/>
  <c r="M1232" i="6"/>
  <c r="J1232" i="6"/>
  <c r="K1232" i="6" s="1"/>
  <c r="L1232" i="6" s="1"/>
  <c r="N1232" i="6" s="1"/>
  <c r="M1231" i="6"/>
  <c r="J1231" i="6"/>
  <c r="K1231" i="6" s="1"/>
  <c r="L1231" i="6" s="1"/>
  <c r="N1231" i="6" s="1"/>
  <c r="M1230" i="6"/>
  <c r="J1230" i="6"/>
  <c r="K1230" i="6" s="1"/>
  <c r="L1230" i="6" s="1"/>
  <c r="N1230" i="6" s="1"/>
  <c r="M1229" i="6"/>
  <c r="J1229" i="6"/>
  <c r="K1229" i="6" s="1"/>
  <c r="L1229" i="6" s="1"/>
  <c r="N1229" i="6" s="1"/>
  <c r="M1228" i="6"/>
  <c r="J1228" i="6"/>
  <c r="K1228" i="6" s="1"/>
  <c r="L1228" i="6" s="1"/>
  <c r="N1228" i="6" s="1"/>
  <c r="M1227" i="6"/>
  <c r="J1227" i="6"/>
  <c r="K1227" i="6" s="1"/>
  <c r="L1227" i="6" s="1"/>
  <c r="N1227" i="6" s="1"/>
  <c r="M1226" i="6"/>
  <c r="J1226" i="6"/>
  <c r="K1226" i="6" s="1"/>
  <c r="L1226" i="6" s="1"/>
  <c r="M1225" i="6"/>
  <c r="J1225" i="6"/>
  <c r="K1225" i="6" s="1"/>
  <c r="L1225" i="6" s="1"/>
  <c r="N1225" i="6" s="1"/>
  <c r="M1224" i="6"/>
  <c r="J1224" i="6"/>
  <c r="K1224" i="6" s="1"/>
  <c r="L1224" i="6" s="1"/>
  <c r="N1224" i="6" s="1"/>
  <c r="M1223" i="6"/>
  <c r="J1223" i="6"/>
  <c r="K1223" i="6" s="1"/>
  <c r="L1223" i="6" s="1"/>
  <c r="N1223" i="6" s="1"/>
  <c r="M1222" i="6"/>
  <c r="J1222" i="6"/>
  <c r="K1222" i="6" s="1"/>
  <c r="L1222" i="6" s="1"/>
  <c r="N1222" i="6" s="1"/>
  <c r="M1221" i="6"/>
  <c r="J1221" i="6"/>
  <c r="K1221" i="6" s="1"/>
  <c r="L1221" i="6" s="1"/>
  <c r="N1221" i="6" s="1"/>
  <c r="M1220" i="6"/>
  <c r="J1220" i="6"/>
  <c r="K1220" i="6" s="1"/>
  <c r="L1220" i="6" s="1"/>
  <c r="N1220" i="6" s="1"/>
  <c r="M1219" i="6"/>
  <c r="J1219" i="6"/>
  <c r="K1219" i="6" s="1"/>
  <c r="L1219" i="6" s="1"/>
  <c r="N1219" i="6" s="1"/>
  <c r="M1218" i="6"/>
  <c r="J1218" i="6"/>
  <c r="K1218" i="6" s="1"/>
  <c r="L1218" i="6" s="1"/>
  <c r="N1218" i="6" s="1"/>
  <c r="M1217" i="6"/>
  <c r="J1217" i="6"/>
  <c r="K1217" i="6" s="1"/>
  <c r="L1217" i="6" s="1"/>
  <c r="N1217" i="6" s="1"/>
  <c r="M1216" i="6"/>
  <c r="J1216" i="6"/>
  <c r="K1216" i="6" s="1"/>
  <c r="L1216" i="6" s="1"/>
  <c r="N1216" i="6" s="1"/>
  <c r="M1215" i="6"/>
  <c r="J1215" i="6"/>
  <c r="K1215" i="6" s="1"/>
  <c r="L1215" i="6" s="1"/>
  <c r="N1215" i="6" s="1"/>
  <c r="M1214" i="6"/>
  <c r="J1214" i="6"/>
  <c r="K1214" i="6" s="1"/>
  <c r="L1214" i="6" s="1"/>
  <c r="N1214" i="6" s="1"/>
  <c r="M1213" i="6"/>
  <c r="J1213" i="6"/>
  <c r="K1213" i="6" s="1"/>
  <c r="L1213" i="6" s="1"/>
  <c r="N1213" i="6" s="1"/>
  <c r="M1212" i="6"/>
  <c r="J1212" i="6"/>
  <c r="K1212" i="6" s="1"/>
  <c r="L1212" i="6" s="1"/>
  <c r="N1212" i="6" s="1"/>
  <c r="M1211" i="6"/>
  <c r="J1211" i="6"/>
  <c r="K1211" i="6" s="1"/>
  <c r="L1211" i="6" s="1"/>
  <c r="N1211" i="6" s="1"/>
  <c r="M1210" i="6"/>
  <c r="J1210" i="6"/>
  <c r="K1210" i="6" s="1"/>
  <c r="L1210" i="6" s="1"/>
  <c r="N1210" i="6" s="1"/>
  <c r="M1209" i="6"/>
  <c r="J1209" i="6"/>
  <c r="K1209" i="6" s="1"/>
  <c r="L1209" i="6" s="1"/>
  <c r="N1209" i="6" s="1"/>
  <c r="M1208" i="6"/>
  <c r="J1208" i="6"/>
  <c r="K1208" i="6" s="1"/>
  <c r="L1208" i="6" s="1"/>
  <c r="N1208" i="6" s="1"/>
  <c r="M1207" i="6"/>
  <c r="J1207" i="6"/>
  <c r="K1207" i="6" s="1"/>
  <c r="L1207" i="6" s="1"/>
  <c r="N1207" i="6" s="1"/>
  <c r="M1206" i="6"/>
  <c r="J1206" i="6"/>
  <c r="K1206" i="6" s="1"/>
  <c r="L1206" i="6" s="1"/>
  <c r="N1206" i="6" s="1"/>
  <c r="M1205" i="6"/>
  <c r="J1205" i="6"/>
  <c r="K1205" i="6" s="1"/>
  <c r="L1205" i="6" s="1"/>
  <c r="N1205" i="6" s="1"/>
  <c r="M1204" i="6"/>
  <c r="J1204" i="6"/>
  <c r="K1204" i="6" s="1"/>
  <c r="L1204" i="6" s="1"/>
  <c r="N1204" i="6" s="1"/>
  <c r="M1203" i="6"/>
  <c r="J1203" i="6"/>
  <c r="K1203" i="6" s="1"/>
  <c r="L1203" i="6" s="1"/>
  <c r="N1203" i="6" s="1"/>
  <c r="M1202" i="6"/>
  <c r="J1202" i="6"/>
  <c r="K1202" i="6" s="1"/>
  <c r="L1202" i="6" s="1"/>
  <c r="N1202" i="6" s="1"/>
  <c r="M1201" i="6"/>
  <c r="J1201" i="6"/>
  <c r="K1201" i="6" s="1"/>
  <c r="L1201" i="6" s="1"/>
  <c r="N1201" i="6" s="1"/>
  <c r="M1200" i="6"/>
  <c r="J1200" i="6"/>
  <c r="K1200" i="6" s="1"/>
  <c r="L1200" i="6" s="1"/>
  <c r="N1200" i="6" s="1"/>
  <c r="M1199" i="6"/>
  <c r="J1199" i="6"/>
  <c r="K1199" i="6" s="1"/>
  <c r="L1199" i="6" s="1"/>
  <c r="N1199" i="6" s="1"/>
  <c r="M1198" i="6"/>
  <c r="J1198" i="6"/>
  <c r="K1198" i="6" s="1"/>
  <c r="L1198" i="6" s="1"/>
  <c r="N1198" i="6" s="1"/>
  <c r="M1197" i="6"/>
  <c r="J1197" i="6"/>
  <c r="K1197" i="6" s="1"/>
  <c r="L1197" i="6" s="1"/>
  <c r="N1197" i="6" s="1"/>
  <c r="M1196" i="6"/>
  <c r="J1196" i="6"/>
  <c r="K1196" i="6" s="1"/>
  <c r="L1196" i="6" s="1"/>
  <c r="N1196" i="6" s="1"/>
  <c r="M1195" i="6"/>
  <c r="J1195" i="6"/>
  <c r="K1195" i="6" s="1"/>
  <c r="L1195" i="6" s="1"/>
  <c r="N1195" i="6" s="1"/>
  <c r="M1194" i="6"/>
  <c r="J1194" i="6"/>
  <c r="K1194" i="6" s="1"/>
  <c r="L1194" i="6" s="1"/>
  <c r="N1194" i="6" s="1"/>
  <c r="M1193" i="6"/>
  <c r="J1193" i="6"/>
  <c r="K1193" i="6" s="1"/>
  <c r="L1193" i="6" s="1"/>
  <c r="N1193" i="6" s="1"/>
  <c r="M1192" i="6"/>
  <c r="J1192" i="6"/>
  <c r="K1192" i="6" s="1"/>
  <c r="L1192" i="6" s="1"/>
  <c r="N1192" i="6" s="1"/>
  <c r="M1191" i="6"/>
  <c r="J1191" i="6"/>
  <c r="K1191" i="6" s="1"/>
  <c r="L1191" i="6" s="1"/>
  <c r="N1191" i="6" s="1"/>
  <c r="M1190" i="6"/>
  <c r="J1190" i="6"/>
  <c r="K1190" i="6" s="1"/>
  <c r="L1190" i="6" s="1"/>
  <c r="N1190" i="6" s="1"/>
  <c r="M1189" i="6"/>
  <c r="J1189" i="6"/>
  <c r="K1189" i="6" s="1"/>
  <c r="L1189" i="6" s="1"/>
  <c r="N1189" i="6" s="1"/>
  <c r="M1188" i="6"/>
  <c r="J1188" i="6"/>
  <c r="K1188" i="6" s="1"/>
  <c r="L1188" i="6" s="1"/>
  <c r="N1188" i="6" s="1"/>
  <c r="M1187" i="6"/>
  <c r="J1187" i="6"/>
  <c r="K1187" i="6" s="1"/>
  <c r="L1187" i="6" s="1"/>
  <c r="N1187" i="6" s="1"/>
  <c r="M1186" i="6"/>
  <c r="J1186" i="6"/>
  <c r="K1186" i="6" s="1"/>
  <c r="L1186" i="6" s="1"/>
  <c r="N1186" i="6" s="1"/>
  <c r="M1185" i="6"/>
  <c r="J1185" i="6"/>
  <c r="K1185" i="6" s="1"/>
  <c r="L1185" i="6" s="1"/>
  <c r="N1185" i="6" s="1"/>
  <c r="M1184" i="6"/>
  <c r="J1184" i="6"/>
  <c r="K1184" i="6" s="1"/>
  <c r="L1184" i="6" s="1"/>
  <c r="N1184" i="6" s="1"/>
  <c r="M1183" i="6"/>
  <c r="J1183" i="6"/>
  <c r="K1183" i="6" s="1"/>
  <c r="L1183" i="6" s="1"/>
  <c r="N1183" i="6" s="1"/>
  <c r="M1182" i="6"/>
  <c r="J1182" i="6"/>
  <c r="K1182" i="6" s="1"/>
  <c r="L1182" i="6" s="1"/>
  <c r="N1182" i="6" s="1"/>
  <c r="M1181" i="6"/>
  <c r="J1181" i="6"/>
  <c r="K1181" i="6" s="1"/>
  <c r="L1181" i="6" s="1"/>
  <c r="N1181" i="6" s="1"/>
  <c r="M1180" i="6"/>
  <c r="J1180" i="6"/>
  <c r="K1180" i="6" s="1"/>
  <c r="L1180" i="6" s="1"/>
  <c r="N1180" i="6" s="1"/>
  <c r="M1179" i="6"/>
  <c r="J1179" i="6"/>
  <c r="K1179" i="6" s="1"/>
  <c r="L1179" i="6" s="1"/>
  <c r="N1179" i="6" s="1"/>
  <c r="M1178" i="6"/>
  <c r="J1178" i="6"/>
  <c r="K1178" i="6" s="1"/>
  <c r="L1178" i="6" s="1"/>
  <c r="N1178" i="6" s="1"/>
  <c r="M1177" i="6"/>
  <c r="J1177" i="6"/>
  <c r="K1177" i="6" s="1"/>
  <c r="L1177" i="6" s="1"/>
  <c r="N1177" i="6" s="1"/>
  <c r="M1176" i="6"/>
  <c r="J1176" i="6"/>
  <c r="K1176" i="6" s="1"/>
  <c r="L1176" i="6" s="1"/>
  <c r="N1176" i="6" s="1"/>
  <c r="M1175" i="6"/>
  <c r="J1175" i="6"/>
  <c r="K1175" i="6" s="1"/>
  <c r="L1175" i="6" s="1"/>
  <c r="N1175" i="6" s="1"/>
  <c r="M1174" i="6"/>
  <c r="J1174" i="6"/>
  <c r="K1174" i="6" s="1"/>
  <c r="L1174" i="6" s="1"/>
  <c r="N1174" i="6" s="1"/>
  <c r="M1173" i="6"/>
  <c r="J1173" i="6"/>
  <c r="K1173" i="6" s="1"/>
  <c r="L1173" i="6" s="1"/>
  <c r="N1173" i="6" s="1"/>
  <c r="M1172" i="6"/>
  <c r="J1172" i="6"/>
  <c r="K1172" i="6" s="1"/>
  <c r="L1172" i="6" s="1"/>
  <c r="N1172" i="6" s="1"/>
  <c r="M1171" i="6"/>
  <c r="J1171" i="6"/>
  <c r="K1171" i="6" s="1"/>
  <c r="L1171" i="6" s="1"/>
  <c r="N1171" i="6" s="1"/>
  <c r="M1170" i="6"/>
  <c r="J1170" i="6"/>
  <c r="K1170" i="6" s="1"/>
  <c r="L1170" i="6" s="1"/>
  <c r="N1170" i="6" s="1"/>
  <c r="M1169" i="6"/>
  <c r="J1169" i="6"/>
  <c r="K1169" i="6" s="1"/>
  <c r="L1169" i="6" s="1"/>
  <c r="N1169" i="6" s="1"/>
  <c r="M1168" i="6"/>
  <c r="J1168" i="6"/>
  <c r="K1168" i="6" s="1"/>
  <c r="L1168" i="6" s="1"/>
  <c r="N1168" i="6" s="1"/>
  <c r="M1167" i="6"/>
  <c r="J1167" i="6"/>
  <c r="K1167" i="6" s="1"/>
  <c r="L1167" i="6" s="1"/>
  <c r="N1167" i="6" s="1"/>
  <c r="M1166" i="6"/>
  <c r="J1166" i="6"/>
  <c r="K1166" i="6" s="1"/>
  <c r="L1166" i="6" s="1"/>
  <c r="N1166" i="6" s="1"/>
  <c r="M1165" i="6"/>
  <c r="J1165" i="6"/>
  <c r="K1165" i="6" s="1"/>
  <c r="L1165" i="6" s="1"/>
  <c r="N1165" i="6" s="1"/>
  <c r="M1164" i="6"/>
  <c r="J1164" i="6"/>
  <c r="K1164" i="6" s="1"/>
  <c r="L1164" i="6" s="1"/>
  <c r="N1164" i="6" s="1"/>
  <c r="M1163" i="6"/>
  <c r="J1163" i="6"/>
  <c r="K1163" i="6" s="1"/>
  <c r="L1163" i="6" s="1"/>
  <c r="N1163" i="6" s="1"/>
  <c r="M1162" i="6"/>
  <c r="J1162" i="6"/>
  <c r="K1162" i="6" s="1"/>
  <c r="L1162" i="6" s="1"/>
  <c r="N1162" i="6" s="1"/>
  <c r="M1161" i="6"/>
  <c r="J1161" i="6"/>
  <c r="K1161" i="6" s="1"/>
  <c r="L1161" i="6" s="1"/>
  <c r="N1161" i="6" s="1"/>
  <c r="M1160" i="6"/>
  <c r="J1160" i="6"/>
  <c r="K1160" i="6" s="1"/>
  <c r="L1160" i="6" s="1"/>
  <c r="N1160" i="6" s="1"/>
  <c r="M1159" i="6"/>
  <c r="J1159" i="6"/>
  <c r="K1159" i="6" s="1"/>
  <c r="L1159" i="6" s="1"/>
  <c r="N1159" i="6" s="1"/>
  <c r="M1158" i="6"/>
  <c r="J1158" i="6"/>
  <c r="K1158" i="6" s="1"/>
  <c r="L1158" i="6" s="1"/>
  <c r="N1158" i="6" s="1"/>
  <c r="M1157" i="6"/>
  <c r="J1157" i="6"/>
  <c r="K1157" i="6" s="1"/>
  <c r="L1157" i="6" s="1"/>
  <c r="N1157" i="6" s="1"/>
  <c r="M1156" i="6"/>
  <c r="J1156" i="6"/>
  <c r="K1156" i="6" s="1"/>
  <c r="L1156" i="6" s="1"/>
  <c r="N1156" i="6" s="1"/>
  <c r="M1155" i="6"/>
  <c r="J1155" i="6"/>
  <c r="K1155" i="6" s="1"/>
  <c r="L1155" i="6" s="1"/>
  <c r="N1155" i="6" s="1"/>
  <c r="M1154" i="6"/>
  <c r="J1154" i="6"/>
  <c r="K1154" i="6" s="1"/>
  <c r="L1154" i="6" s="1"/>
  <c r="N1154" i="6" s="1"/>
  <c r="M1153" i="6"/>
  <c r="J1153" i="6"/>
  <c r="K1153" i="6" s="1"/>
  <c r="L1153" i="6" s="1"/>
  <c r="N1153" i="6" s="1"/>
  <c r="M1152" i="6"/>
  <c r="J1152" i="6"/>
  <c r="K1152" i="6" s="1"/>
  <c r="L1152" i="6" s="1"/>
  <c r="N1152" i="6" s="1"/>
  <c r="M1151" i="6"/>
  <c r="J1151" i="6"/>
  <c r="K1151" i="6" s="1"/>
  <c r="L1151" i="6" s="1"/>
  <c r="N1151" i="6" s="1"/>
  <c r="M1150" i="6"/>
  <c r="J1150" i="6"/>
  <c r="K1150" i="6" s="1"/>
  <c r="L1150" i="6" s="1"/>
  <c r="N1150" i="6" s="1"/>
  <c r="M1149" i="6"/>
  <c r="J1149" i="6"/>
  <c r="K1149" i="6" s="1"/>
  <c r="L1149" i="6" s="1"/>
  <c r="N1149" i="6" s="1"/>
  <c r="M1148" i="6"/>
  <c r="J1148" i="6"/>
  <c r="K1148" i="6" s="1"/>
  <c r="L1148" i="6" s="1"/>
  <c r="N1148" i="6" s="1"/>
  <c r="M1147" i="6"/>
  <c r="J1147" i="6"/>
  <c r="K1147" i="6" s="1"/>
  <c r="L1147" i="6" s="1"/>
  <c r="N1147" i="6" s="1"/>
  <c r="M1146" i="6"/>
  <c r="J1146" i="6"/>
  <c r="K1146" i="6" s="1"/>
  <c r="L1146" i="6" s="1"/>
  <c r="N1146" i="6" s="1"/>
  <c r="M1145" i="6"/>
  <c r="J1145" i="6"/>
  <c r="K1145" i="6" s="1"/>
  <c r="L1145" i="6" s="1"/>
  <c r="N1145" i="6" s="1"/>
  <c r="M1144" i="6"/>
  <c r="J1144" i="6"/>
  <c r="K1144" i="6" s="1"/>
  <c r="L1144" i="6" s="1"/>
  <c r="N1144" i="6" s="1"/>
  <c r="M1143" i="6"/>
  <c r="J1143" i="6"/>
  <c r="K1143" i="6" s="1"/>
  <c r="L1143" i="6" s="1"/>
  <c r="N1143" i="6" s="1"/>
  <c r="M1142" i="6"/>
  <c r="J1142" i="6"/>
  <c r="K1142" i="6" s="1"/>
  <c r="L1142" i="6" s="1"/>
  <c r="N1142" i="6" s="1"/>
  <c r="M1141" i="6"/>
  <c r="J1141" i="6"/>
  <c r="K1141" i="6" s="1"/>
  <c r="L1141" i="6" s="1"/>
  <c r="N1141" i="6" s="1"/>
  <c r="M1140" i="6"/>
  <c r="J1140" i="6"/>
  <c r="K1140" i="6" s="1"/>
  <c r="L1140" i="6" s="1"/>
  <c r="N1140" i="6" s="1"/>
  <c r="M1139" i="6"/>
  <c r="J1139" i="6"/>
  <c r="K1139" i="6" s="1"/>
  <c r="L1139" i="6" s="1"/>
  <c r="N1139" i="6" s="1"/>
  <c r="M1138" i="6"/>
  <c r="J1138" i="6"/>
  <c r="K1138" i="6" s="1"/>
  <c r="L1138" i="6" s="1"/>
  <c r="N1138" i="6" s="1"/>
  <c r="M1137" i="6"/>
  <c r="J1137" i="6"/>
  <c r="K1137" i="6" s="1"/>
  <c r="L1137" i="6" s="1"/>
  <c r="N1137" i="6" s="1"/>
  <c r="M1136" i="6"/>
  <c r="J1136" i="6"/>
  <c r="K1136" i="6" s="1"/>
  <c r="L1136" i="6" s="1"/>
  <c r="N1136" i="6" s="1"/>
  <c r="M1135" i="6"/>
  <c r="J1135" i="6"/>
  <c r="K1135" i="6" s="1"/>
  <c r="L1135" i="6" s="1"/>
  <c r="N1135" i="6" s="1"/>
  <c r="M1134" i="6"/>
  <c r="J1134" i="6"/>
  <c r="K1134" i="6" s="1"/>
  <c r="L1134" i="6" s="1"/>
  <c r="N1134" i="6" s="1"/>
  <c r="M1133" i="6"/>
  <c r="J1133" i="6"/>
  <c r="K1133" i="6" s="1"/>
  <c r="L1133" i="6" s="1"/>
  <c r="N1133" i="6" s="1"/>
  <c r="M1132" i="6"/>
  <c r="J1132" i="6"/>
  <c r="K1132" i="6" s="1"/>
  <c r="L1132" i="6" s="1"/>
  <c r="N1132" i="6" s="1"/>
  <c r="M1131" i="6"/>
  <c r="J1131" i="6"/>
  <c r="K1131" i="6" s="1"/>
  <c r="L1131" i="6" s="1"/>
  <c r="N1131" i="6" s="1"/>
  <c r="M1130" i="6"/>
  <c r="J1130" i="6"/>
  <c r="K1130" i="6" s="1"/>
  <c r="L1130" i="6" s="1"/>
  <c r="N1130" i="6" s="1"/>
  <c r="M1129" i="6"/>
  <c r="J1129" i="6"/>
  <c r="K1129" i="6" s="1"/>
  <c r="L1129" i="6" s="1"/>
  <c r="N1129" i="6" s="1"/>
  <c r="M1128" i="6"/>
  <c r="J1128" i="6"/>
  <c r="K1128" i="6" s="1"/>
  <c r="L1128" i="6" s="1"/>
  <c r="N1128" i="6" s="1"/>
  <c r="M1127" i="6"/>
  <c r="J1127" i="6"/>
  <c r="K1127" i="6" s="1"/>
  <c r="L1127" i="6" s="1"/>
  <c r="N1127" i="6" s="1"/>
  <c r="M1126" i="6"/>
  <c r="J1126" i="6"/>
  <c r="K1126" i="6" s="1"/>
  <c r="L1126" i="6" s="1"/>
  <c r="N1126" i="6" s="1"/>
  <c r="M1125" i="6"/>
  <c r="J1125" i="6"/>
  <c r="K1125" i="6" s="1"/>
  <c r="L1125" i="6" s="1"/>
  <c r="N1125" i="6" s="1"/>
  <c r="M1124" i="6"/>
  <c r="J1124" i="6"/>
  <c r="K1124" i="6" s="1"/>
  <c r="L1124" i="6" s="1"/>
  <c r="N1124" i="6" s="1"/>
  <c r="M1123" i="6"/>
  <c r="J1123" i="6"/>
  <c r="K1123" i="6" s="1"/>
  <c r="L1123" i="6" s="1"/>
  <c r="N1123" i="6" s="1"/>
  <c r="M1122" i="6"/>
  <c r="J1122" i="6"/>
  <c r="K1122" i="6" s="1"/>
  <c r="L1122" i="6" s="1"/>
  <c r="N1122" i="6" s="1"/>
  <c r="M1121" i="6"/>
  <c r="J1121" i="6"/>
  <c r="K1121" i="6" s="1"/>
  <c r="L1121" i="6" s="1"/>
  <c r="N1121" i="6" s="1"/>
  <c r="M1120" i="6"/>
  <c r="J1120" i="6"/>
  <c r="K1120" i="6" s="1"/>
  <c r="L1120" i="6" s="1"/>
  <c r="N1120" i="6" s="1"/>
  <c r="M1119" i="6"/>
  <c r="J1119" i="6"/>
  <c r="K1119" i="6" s="1"/>
  <c r="L1119" i="6" s="1"/>
  <c r="N1119" i="6" s="1"/>
  <c r="M1118" i="6"/>
  <c r="J1118" i="6"/>
  <c r="K1118" i="6" s="1"/>
  <c r="L1118" i="6" s="1"/>
  <c r="N1118" i="6" s="1"/>
  <c r="M1117" i="6"/>
  <c r="J1117" i="6"/>
  <c r="K1117" i="6" s="1"/>
  <c r="L1117" i="6" s="1"/>
  <c r="N1117" i="6" s="1"/>
  <c r="M1116" i="6"/>
  <c r="J1116" i="6"/>
  <c r="K1116" i="6" s="1"/>
  <c r="L1116" i="6" s="1"/>
  <c r="N1116" i="6" s="1"/>
  <c r="M1115" i="6"/>
  <c r="J1115" i="6"/>
  <c r="K1115" i="6" s="1"/>
  <c r="L1115" i="6" s="1"/>
  <c r="N1115" i="6" s="1"/>
  <c r="M1114" i="6"/>
  <c r="J1114" i="6"/>
  <c r="K1114" i="6" s="1"/>
  <c r="L1114" i="6" s="1"/>
  <c r="N1114" i="6" s="1"/>
  <c r="M1113" i="6"/>
  <c r="J1113" i="6"/>
  <c r="K1113" i="6" s="1"/>
  <c r="L1113" i="6" s="1"/>
  <c r="N1113" i="6" s="1"/>
  <c r="M1112" i="6"/>
  <c r="J1112" i="6"/>
  <c r="K1112" i="6" s="1"/>
  <c r="L1112" i="6" s="1"/>
  <c r="N1112" i="6" s="1"/>
  <c r="M1111" i="6"/>
  <c r="J1111" i="6"/>
  <c r="K1111" i="6" s="1"/>
  <c r="L1111" i="6" s="1"/>
  <c r="N1111" i="6" s="1"/>
  <c r="M1110" i="6"/>
  <c r="J1110" i="6"/>
  <c r="K1110" i="6" s="1"/>
  <c r="L1110" i="6" s="1"/>
  <c r="N1110" i="6" s="1"/>
  <c r="M1109" i="6"/>
  <c r="J1109" i="6"/>
  <c r="K1109" i="6" s="1"/>
  <c r="L1109" i="6" s="1"/>
  <c r="N1109" i="6" s="1"/>
  <c r="M1108" i="6"/>
  <c r="J1108" i="6"/>
  <c r="K1108" i="6" s="1"/>
  <c r="L1108" i="6" s="1"/>
  <c r="N1108" i="6" s="1"/>
  <c r="M1107" i="6"/>
  <c r="J1107" i="6"/>
  <c r="K1107" i="6" s="1"/>
  <c r="L1107" i="6" s="1"/>
  <c r="N1107" i="6" s="1"/>
  <c r="M1106" i="6"/>
  <c r="J1106" i="6"/>
  <c r="K1106" i="6" s="1"/>
  <c r="L1106" i="6" s="1"/>
  <c r="N1106" i="6" s="1"/>
  <c r="M1105" i="6"/>
  <c r="J1105" i="6"/>
  <c r="K1105" i="6" s="1"/>
  <c r="L1105" i="6" s="1"/>
  <c r="N1105" i="6" s="1"/>
  <c r="M1104" i="6"/>
  <c r="J1104" i="6"/>
  <c r="K1104" i="6" s="1"/>
  <c r="L1104" i="6" s="1"/>
  <c r="N1104" i="6" s="1"/>
  <c r="M1103" i="6"/>
  <c r="J1103" i="6"/>
  <c r="K1103" i="6" s="1"/>
  <c r="L1103" i="6" s="1"/>
  <c r="N1103" i="6" s="1"/>
  <c r="M1102" i="6"/>
  <c r="J1102" i="6"/>
  <c r="K1102" i="6" s="1"/>
  <c r="L1102" i="6" s="1"/>
  <c r="N1102" i="6" s="1"/>
  <c r="M1101" i="6"/>
  <c r="J1101" i="6"/>
  <c r="K1101" i="6" s="1"/>
  <c r="L1101" i="6" s="1"/>
  <c r="N1101" i="6" s="1"/>
  <c r="M1100" i="6"/>
  <c r="J1100" i="6"/>
  <c r="K1100" i="6" s="1"/>
  <c r="L1100" i="6" s="1"/>
  <c r="N1100" i="6" s="1"/>
  <c r="M1099" i="6"/>
  <c r="J1099" i="6"/>
  <c r="K1099" i="6" s="1"/>
  <c r="L1099" i="6" s="1"/>
  <c r="N1099" i="6" s="1"/>
  <c r="M1098" i="6"/>
  <c r="J1098" i="6"/>
  <c r="K1098" i="6" s="1"/>
  <c r="L1098" i="6" s="1"/>
  <c r="N1098" i="6" s="1"/>
  <c r="M1097" i="6"/>
  <c r="J1097" i="6"/>
  <c r="K1097" i="6" s="1"/>
  <c r="L1097" i="6" s="1"/>
  <c r="N1097" i="6" s="1"/>
  <c r="M1096" i="6"/>
  <c r="J1096" i="6"/>
  <c r="K1096" i="6" s="1"/>
  <c r="L1096" i="6" s="1"/>
  <c r="N1096" i="6" s="1"/>
  <c r="M1095" i="6"/>
  <c r="J1095" i="6"/>
  <c r="K1095" i="6" s="1"/>
  <c r="L1095" i="6" s="1"/>
  <c r="N1095" i="6" s="1"/>
  <c r="M1094" i="6"/>
  <c r="J1094" i="6"/>
  <c r="K1094" i="6" s="1"/>
  <c r="L1094" i="6" s="1"/>
  <c r="N1094" i="6" s="1"/>
  <c r="M1093" i="6"/>
  <c r="J1093" i="6"/>
  <c r="K1093" i="6" s="1"/>
  <c r="L1093" i="6" s="1"/>
  <c r="N1093" i="6" s="1"/>
  <c r="M1092" i="6"/>
  <c r="J1092" i="6"/>
  <c r="K1092" i="6" s="1"/>
  <c r="L1092" i="6" s="1"/>
  <c r="N1092" i="6" s="1"/>
  <c r="M1091" i="6"/>
  <c r="J1091" i="6"/>
  <c r="K1091" i="6" s="1"/>
  <c r="L1091" i="6" s="1"/>
  <c r="N1091" i="6" s="1"/>
  <c r="M1090" i="6"/>
  <c r="J1090" i="6"/>
  <c r="K1090" i="6" s="1"/>
  <c r="L1090" i="6" s="1"/>
  <c r="N1090" i="6" s="1"/>
  <c r="M1089" i="6"/>
  <c r="J1089" i="6"/>
  <c r="K1089" i="6" s="1"/>
  <c r="L1089" i="6" s="1"/>
  <c r="N1089" i="6" s="1"/>
  <c r="M1088" i="6"/>
  <c r="J1088" i="6"/>
  <c r="K1088" i="6" s="1"/>
  <c r="L1088" i="6" s="1"/>
  <c r="N1088" i="6" s="1"/>
  <c r="M1087" i="6"/>
  <c r="J1087" i="6"/>
  <c r="K1087" i="6" s="1"/>
  <c r="L1087" i="6" s="1"/>
  <c r="N1087" i="6" s="1"/>
  <c r="M1086" i="6"/>
  <c r="J1086" i="6"/>
  <c r="K1086" i="6" s="1"/>
  <c r="L1086" i="6" s="1"/>
  <c r="N1086" i="6" s="1"/>
  <c r="M1085" i="6"/>
  <c r="J1085" i="6"/>
  <c r="K1085" i="6" s="1"/>
  <c r="L1085" i="6" s="1"/>
  <c r="N1085" i="6" s="1"/>
  <c r="M1084" i="6"/>
  <c r="J1084" i="6"/>
  <c r="K1084" i="6" s="1"/>
  <c r="L1084" i="6" s="1"/>
  <c r="N1084" i="6" s="1"/>
  <c r="M1083" i="6"/>
  <c r="J1083" i="6"/>
  <c r="K1083" i="6" s="1"/>
  <c r="L1083" i="6" s="1"/>
  <c r="N1083" i="6" s="1"/>
  <c r="M1082" i="6"/>
  <c r="J1082" i="6"/>
  <c r="K1082" i="6" s="1"/>
  <c r="L1082" i="6" s="1"/>
  <c r="M1081" i="6"/>
  <c r="J1081" i="6"/>
  <c r="K1081" i="6" s="1"/>
  <c r="L1081" i="6" s="1"/>
  <c r="N1081" i="6" s="1"/>
  <c r="M1080" i="6"/>
  <c r="J1080" i="6"/>
  <c r="K1080" i="6" s="1"/>
  <c r="L1080" i="6" s="1"/>
  <c r="N1080" i="6" s="1"/>
  <c r="M1079" i="6"/>
  <c r="J1079" i="6"/>
  <c r="K1079" i="6" s="1"/>
  <c r="L1079" i="6" s="1"/>
  <c r="N1079" i="6" s="1"/>
  <c r="M1078" i="6"/>
  <c r="J1078" i="6"/>
  <c r="K1078" i="6" s="1"/>
  <c r="L1078" i="6" s="1"/>
  <c r="N1078" i="6" s="1"/>
  <c r="M1077" i="6"/>
  <c r="J1077" i="6"/>
  <c r="K1077" i="6" s="1"/>
  <c r="L1077" i="6" s="1"/>
  <c r="N1077" i="6" s="1"/>
  <c r="M1076" i="6"/>
  <c r="J1076" i="6"/>
  <c r="K1076" i="6" s="1"/>
  <c r="L1076" i="6" s="1"/>
  <c r="N1076" i="6" s="1"/>
  <c r="M1075" i="6"/>
  <c r="J1075" i="6"/>
  <c r="K1075" i="6" s="1"/>
  <c r="L1075" i="6" s="1"/>
  <c r="N1075" i="6" s="1"/>
  <c r="M1074" i="6"/>
  <c r="J1074" i="6"/>
  <c r="K1074" i="6" s="1"/>
  <c r="L1074" i="6" s="1"/>
  <c r="N1074" i="6" s="1"/>
  <c r="M1073" i="6"/>
  <c r="J1073" i="6"/>
  <c r="K1073" i="6" s="1"/>
  <c r="L1073" i="6" s="1"/>
  <c r="N1073" i="6" s="1"/>
  <c r="M1072" i="6"/>
  <c r="J1072" i="6"/>
  <c r="K1072" i="6" s="1"/>
  <c r="L1072" i="6" s="1"/>
  <c r="N1072" i="6" s="1"/>
  <c r="M1071" i="6"/>
  <c r="J1071" i="6"/>
  <c r="K1071" i="6" s="1"/>
  <c r="L1071" i="6" s="1"/>
  <c r="N1071" i="6" s="1"/>
  <c r="M1070" i="6"/>
  <c r="J1070" i="6"/>
  <c r="K1070" i="6" s="1"/>
  <c r="L1070" i="6" s="1"/>
  <c r="N1070" i="6" s="1"/>
  <c r="M1069" i="6"/>
  <c r="J1069" i="6"/>
  <c r="K1069" i="6" s="1"/>
  <c r="L1069" i="6" s="1"/>
  <c r="N1069" i="6" s="1"/>
  <c r="M1068" i="6"/>
  <c r="J1068" i="6"/>
  <c r="K1068" i="6" s="1"/>
  <c r="L1068" i="6" s="1"/>
  <c r="N1068" i="6" s="1"/>
  <c r="M1067" i="6"/>
  <c r="J1067" i="6"/>
  <c r="K1067" i="6" s="1"/>
  <c r="L1067" i="6" s="1"/>
  <c r="N1067" i="6" s="1"/>
  <c r="M1066" i="6"/>
  <c r="J1066" i="6"/>
  <c r="K1066" i="6" s="1"/>
  <c r="L1066" i="6" s="1"/>
  <c r="N1066" i="6" s="1"/>
  <c r="M1065" i="6"/>
  <c r="J1065" i="6"/>
  <c r="K1065" i="6" s="1"/>
  <c r="L1065" i="6" s="1"/>
  <c r="N1065" i="6" s="1"/>
  <c r="M1064" i="6"/>
  <c r="J1064" i="6"/>
  <c r="K1064" i="6" s="1"/>
  <c r="L1064" i="6" s="1"/>
  <c r="N1064" i="6" s="1"/>
  <c r="M1063" i="6"/>
  <c r="J1063" i="6"/>
  <c r="K1063" i="6" s="1"/>
  <c r="L1063" i="6" s="1"/>
  <c r="N1063" i="6" s="1"/>
  <c r="M1062" i="6"/>
  <c r="J1062" i="6"/>
  <c r="K1062" i="6" s="1"/>
  <c r="L1062" i="6" s="1"/>
  <c r="N1062" i="6" s="1"/>
  <c r="M1061" i="6"/>
  <c r="J1061" i="6"/>
  <c r="K1061" i="6" s="1"/>
  <c r="L1061" i="6" s="1"/>
  <c r="N1061" i="6" s="1"/>
  <c r="M1060" i="6"/>
  <c r="J1060" i="6"/>
  <c r="K1060" i="6" s="1"/>
  <c r="L1060" i="6" s="1"/>
  <c r="N1060" i="6" s="1"/>
  <c r="M1059" i="6"/>
  <c r="J1059" i="6"/>
  <c r="K1059" i="6" s="1"/>
  <c r="L1059" i="6" s="1"/>
  <c r="N1059" i="6" s="1"/>
  <c r="M1058" i="6"/>
  <c r="J1058" i="6"/>
  <c r="K1058" i="6" s="1"/>
  <c r="L1058" i="6" s="1"/>
  <c r="N1058" i="6" s="1"/>
  <c r="M1057" i="6"/>
  <c r="J1057" i="6"/>
  <c r="K1057" i="6" s="1"/>
  <c r="L1057" i="6" s="1"/>
  <c r="N1057" i="6" s="1"/>
  <c r="M1056" i="6"/>
  <c r="J1056" i="6"/>
  <c r="K1056" i="6" s="1"/>
  <c r="L1056" i="6" s="1"/>
  <c r="N1056" i="6" s="1"/>
  <c r="M1055" i="6"/>
  <c r="J1055" i="6"/>
  <c r="K1055" i="6" s="1"/>
  <c r="L1055" i="6" s="1"/>
  <c r="N1055" i="6" s="1"/>
  <c r="M1054" i="6"/>
  <c r="J1054" i="6"/>
  <c r="K1054" i="6" s="1"/>
  <c r="L1054" i="6" s="1"/>
  <c r="N1054" i="6" s="1"/>
  <c r="M1053" i="6"/>
  <c r="J1053" i="6"/>
  <c r="K1053" i="6" s="1"/>
  <c r="L1053" i="6" s="1"/>
  <c r="N1053" i="6" s="1"/>
  <c r="M1052" i="6"/>
  <c r="J1052" i="6"/>
  <c r="K1052" i="6" s="1"/>
  <c r="L1052" i="6" s="1"/>
  <c r="N1052" i="6" s="1"/>
  <c r="M1051" i="6"/>
  <c r="J1051" i="6"/>
  <c r="K1051" i="6" s="1"/>
  <c r="L1051" i="6" s="1"/>
  <c r="N1051" i="6" s="1"/>
  <c r="M1050" i="6"/>
  <c r="J1050" i="6"/>
  <c r="K1050" i="6" s="1"/>
  <c r="L1050" i="6" s="1"/>
  <c r="N1050" i="6" s="1"/>
  <c r="M1049" i="6"/>
  <c r="J1049" i="6"/>
  <c r="K1049" i="6" s="1"/>
  <c r="L1049" i="6" s="1"/>
  <c r="N1049" i="6" s="1"/>
  <c r="M1048" i="6"/>
  <c r="J1048" i="6"/>
  <c r="K1048" i="6" s="1"/>
  <c r="L1048" i="6" s="1"/>
  <c r="N1048" i="6" s="1"/>
  <c r="M1047" i="6"/>
  <c r="J1047" i="6"/>
  <c r="K1047" i="6" s="1"/>
  <c r="L1047" i="6" s="1"/>
  <c r="N1047" i="6" s="1"/>
  <c r="M1046" i="6"/>
  <c r="J1046" i="6"/>
  <c r="K1046" i="6" s="1"/>
  <c r="L1046" i="6" s="1"/>
  <c r="M1045" i="6"/>
  <c r="J1045" i="6"/>
  <c r="K1045" i="6" s="1"/>
  <c r="L1045" i="6" s="1"/>
  <c r="N1045" i="6" s="1"/>
  <c r="M1044" i="6"/>
  <c r="J1044" i="6"/>
  <c r="K1044" i="6" s="1"/>
  <c r="L1044" i="6" s="1"/>
  <c r="N1044" i="6" s="1"/>
  <c r="M1043" i="6"/>
  <c r="J1043" i="6"/>
  <c r="K1043" i="6" s="1"/>
  <c r="L1043" i="6" s="1"/>
  <c r="N1043" i="6" s="1"/>
  <c r="M1042" i="6"/>
  <c r="J1042" i="6"/>
  <c r="K1042" i="6" s="1"/>
  <c r="L1042" i="6" s="1"/>
  <c r="N1042" i="6" s="1"/>
  <c r="M1041" i="6"/>
  <c r="J1041" i="6"/>
  <c r="K1041" i="6" s="1"/>
  <c r="L1041" i="6" s="1"/>
  <c r="N1041" i="6" s="1"/>
  <c r="M1040" i="6"/>
  <c r="J1040" i="6"/>
  <c r="K1040" i="6" s="1"/>
  <c r="L1040" i="6" s="1"/>
  <c r="N1040" i="6" s="1"/>
  <c r="M1039" i="6"/>
  <c r="J1039" i="6"/>
  <c r="K1039" i="6" s="1"/>
  <c r="L1039" i="6" s="1"/>
  <c r="N1039" i="6" s="1"/>
  <c r="M1038" i="6"/>
  <c r="J1038" i="6"/>
  <c r="K1038" i="6" s="1"/>
  <c r="L1038" i="6" s="1"/>
  <c r="N1038" i="6" s="1"/>
  <c r="M1037" i="6"/>
  <c r="J1037" i="6"/>
  <c r="K1037" i="6" s="1"/>
  <c r="L1037" i="6" s="1"/>
  <c r="N1037" i="6" s="1"/>
  <c r="M1036" i="6"/>
  <c r="J1036" i="6"/>
  <c r="K1036" i="6" s="1"/>
  <c r="L1036" i="6" s="1"/>
  <c r="N1036" i="6" s="1"/>
  <c r="M1035" i="6"/>
  <c r="J1035" i="6"/>
  <c r="K1035" i="6" s="1"/>
  <c r="L1035" i="6" s="1"/>
  <c r="N1035" i="6" s="1"/>
  <c r="M1034" i="6"/>
  <c r="J1034" i="6"/>
  <c r="K1034" i="6" s="1"/>
  <c r="L1034" i="6" s="1"/>
  <c r="N1034" i="6" s="1"/>
  <c r="M1033" i="6"/>
  <c r="J1033" i="6"/>
  <c r="K1033" i="6" s="1"/>
  <c r="L1033" i="6" s="1"/>
  <c r="N1033" i="6" s="1"/>
  <c r="M1032" i="6"/>
  <c r="J1032" i="6"/>
  <c r="K1032" i="6" s="1"/>
  <c r="L1032" i="6" s="1"/>
  <c r="N1032" i="6" s="1"/>
  <c r="M1031" i="6"/>
  <c r="J1031" i="6"/>
  <c r="K1031" i="6" s="1"/>
  <c r="L1031" i="6" s="1"/>
  <c r="N1031" i="6" s="1"/>
  <c r="M1030" i="6"/>
  <c r="J1030" i="6"/>
  <c r="K1030" i="6" s="1"/>
  <c r="L1030" i="6" s="1"/>
  <c r="N1030" i="6" s="1"/>
  <c r="M1029" i="6"/>
  <c r="J1029" i="6"/>
  <c r="K1029" i="6" s="1"/>
  <c r="L1029" i="6" s="1"/>
  <c r="N1029" i="6" s="1"/>
  <c r="M1028" i="6"/>
  <c r="J1028" i="6"/>
  <c r="K1028" i="6" s="1"/>
  <c r="L1028" i="6" s="1"/>
  <c r="N1028" i="6" s="1"/>
  <c r="M1027" i="6"/>
  <c r="J1027" i="6"/>
  <c r="K1027" i="6" s="1"/>
  <c r="L1027" i="6" s="1"/>
  <c r="N1027" i="6" s="1"/>
  <c r="M1026" i="6"/>
  <c r="J1026" i="6"/>
  <c r="K1026" i="6" s="1"/>
  <c r="L1026" i="6" s="1"/>
  <c r="N1026" i="6" s="1"/>
  <c r="M1025" i="6"/>
  <c r="J1025" i="6"/>
  <c r="K1025" i="6" s="1"/>
  <c r="L1025" i="6" s="1"/>
  <c r="N1025" i="6" s="1"/>
  <c r="M1024" i="6"/>
  <c r="J1024" i="6"/>
  <c r="K1024" i="6" s="1"/>
  <c r="L1024" i="6" s="1"/>
  <c r="N1024" i="6" s="1"/>
  <c r="M1023" i="6"/>
  <c r="J1023" i="6"/>
  <c r="K1023" i="6" s="1"/>
  <c r="L1023" i="6" s="1"/>
  <c r="N1023" i="6" s="1"/>
  <c r="M1022" i="6"/>
  <c r="J1022" i="6"/>
  <c r="K1022" i="6" s="1"/>
  <c r="L1022" i="6" s="1"/>
  <c r="N1022" i="6" s="1"/>
  <c r="M1021" i="6"/>
  <c r="J1021" i="6"/>
  <c r="K1021" i="6" s="1"/>
  <c r="L1021" i="6" s="1"/>
  <c r="N1021" i="6" s="1"/>
  <c r="M1020" i="6"/>
  <c r="J1020" i="6"/>
  <c r="K1020" i="6" s="1"/>
  <c r="L1020" i="6" s="1"/>
  <c r="N1020" i="6" s="1"/>
  <c r="M1019" i="6"/>
  <c r="J1019" i="6"/>
  <c r="K1019" i="6" s="1"/>
  <c r="L1019" i="6" s="1"/>
  <c r="N1019" i="6" s="1"/>
  <c r="M1018" i="6"/>
  <c r="J1018" i="6"/>
  <c r="K1018" i="6" s="1"/>
  <c r="L1018" i="6" s="1"/>
  <c r="N1018" i="6" s="1"/>
  <c r="M1017" i="6"/>
  <c r="J1017" i="6"/>
  <c r="K1017" i="6" s="1"/>
  <c r="L1017" i="6" s="1"/>
  <c r="N1017" i="6" s="1"/>
  <c r="M1016" i="6"/>
  <c r="J1016" i="6"/>
  <c r="K1016" i="6" s="1"/>
  <c r="L1016" i="6" s="1"/>
  <c r="N1016" i="6" s="1"/>
  <c r="M1015" i="6"/>
  <c r="J1015" i="6"/>
  <c r="K1015" i="6" s="1"/>
  <c r="L1015" i="6" s="1"/>
  <c r="N1015" i="6" s="1"/>
  <c r="M1014" i="6"/>
  <c r="J1014" i="6"/>
  <c r="K1014" i="6" s="1"/>
  <c r="L1014" i="6" s="1"/>
  <c r="N1014" i="6" s="1"/>
  <c r="M1013" i="6"/>
  <c r="J1013" i="6"/>
  <c r="K1013" i="6" s="1"/>
  <c r="L1013" i="6" s="1"/>
  <c r="N1013" i="6" s="1"/>
  <c r="M1012" i="6"/>
  <c r="J1012" i="6"/>
  <c r="K1012" i="6" s="1"/>
  <c r="L1012" i="6" s="1"/>
  <c r="N1012" i="6" s="1"/>
  <c r="M1011" i="6"/>
  <c r="J1011" i="6"/>
  <c r="K1011" i="6" s="1"/>
  <c r="L1011" i="6" s="1"/>
  <c r="N1011" i="6" s="1"/>
  <c r="M1010" i="6"/>
  <c r="J1010" i="6"/>
  <c r="K1010" i="6" s="1"/>
  <c r="L1010" i="6" s="1"/>
  <c r="N1010" i="6" s="1"/>
  <c r="M1009" i="6"/>
  <c r="J1009" i="6"/>
  <c r="K1009" i="6" s="1"/>
  <c r="L1009" i="6" s="1"/>
  <c r="N1009" i="6" s="1"/>
  <c r="M1008" i="6"/>
  <c r="J1008" i="6"/>
  <c r="K1008" i="6" s="1"/>
  <c r="L1008" i="6" s="1"/>
  <c r="N1008" i="6" s="1"/>
  <c r="M1007" i="6"/>
  <c r="J1007" i="6"/>
  <c r="K1007" i="6" s="1"/>
  <c r="L1007" i="6" s="1"/>
  <c r="N1007" i="6" s="1"/>
  <c r="M1006" i="6"/>
  <c r="J1006" i="6"/>
  <c r="K1006" i="6" s="1"/>
  <c r="L1006" i="6" s="1"/>
  <c r="N1006" i="6" s="1"/>
  <c r="M1005" i="6"/>
  <c r="J1005" i="6"/>
  <c r="K1005" i="6" s="1"/>
  <c r="L1005" i="6" s="1"/>
  <c r="N1005" i="6" s="1"/>
  <c r="M1004" i="6"/>
  <c r="J1004" i="6"/>
  <c r="K1004" i="6" s="1"/>
  <c r="L1004" i="6" s="1"/>
  <c r="N1004" i="6" s="1"/>
  <c r="M1003" i="6"/>
  <c r="J1003" i="6"/>
  <c r="K1003" i="6" s="1"/>
  <c r="L1003" i="6" s="1"/>
  <c r="N1003" i="6" s="1"/>
  <c r="M1002" i="6"/>
  <c r="J1002" i="6"/>
  <c r="K1002" i="6" s="1"/>
  <c r="L1002" i="6" s="1"/>
  <c r="N1002" i="6" s="1"/>
  <c r="M1001" i="6"/>
  <c r="J1001" i="6"/>
  <c r="K1001" i="6" s="1"/>
  <c r="L1001" i="6" s="1"/>
  <c r="N1001" i="6" s="1"/>
  <c r="M1000" i="6"/>
  <c r="J1000" i="6"/>
  <c r="K1000" i="6" s="1"/>
  <c r="L1000" i="6" s="1"/>
  <c r="N1000" i="6" s="1"/>
  <c r="M999" i="6"/>
  <c r="J999" i="6"/>
  <c r="K999" i="6" s="1"/>
  <c r="L999" i="6" s="1"/>
  <c r="N999" i="6" s="1"/>
  <c r="M998" i="6"/>
  <c r="J998" i="6"/>
  <c r="K998" i="6" s="1"/>
  <c r="L998" i="6" s="1"/>
  <c r="N998" i="6" s="1"/>
  <c r="M997" i="6"/>
  <c r="J997" i="6"/>
  <c r="K997" i="6" s="1"/>
  <c r="L997" i="6" s="1"/>
  <c r="N997" i="6" s="1"/>
  <c r="M996" i="6"/>
  <c r="J996" i="6"/>
  <c r="K996" i="6" s="1"/>
  <c r="L996" i="6" s="1"/>
  <c r="N996" i="6" s="1"/>
  <c r="M995" i="6"/>
  <c r="J995" i="6"/>
  <c r="K995" i="6" s="1"/>
  <c r="L995" i="6" s="1"/>
  <c r="N995" i="6" s="1"/>
  <c r="M994" i="6"/>
  <c r="J994" i="6"/>
  <c r="K994" i="6" s="1"/>
  <c r="L994" i="6" s="1"/>
  <c r="N994" i="6" s="1"/>
  <c r="M993" i="6"/>
  <c r="J993" i="6"/>
  <c r="K993" i="6" s="1"/>
  <c r="L993" i="6" s="1"/>
  <c r="N993" i="6" s="1"/>
  <c r="M992" i="6"/>
  <c r="J992" i="6"/>
  <c r="K992" i="6" s="1"/>
  <c r="L992" i="6" s="1"/>
  <c r="N992" i="6" s="1"/>
  <c r="M991" i="6"/>
  <c r="J991" i="6"/>
  <c r="K991" i="6" s="1"/>
  <c r="L991" i="6" s="1"/>
  <c r="N991" i="6" s="1"/>
  <c r="M990" i="6"/>
  <c r="J990" i="6"/>
  <c r="K990" i="6" s="1"/>
  <c r="L990" i="6" s="1"/>
  <c r="N990" i="6" s="1"/>
  <c r="M989" i="6"/>
  <c r="J989" i="6"/>
  <c r="K989" i="6" s="1"/>
  <c r="L989" i="6" s="1"/>
  <c r="N989" i="6" s="1"/>
  <c r="M988" i="6"/>
  <c r="J988" i="6"/>
  <c r="K988" i="6" s="1"/>
  <c r="L988" i="6" s="1"/>
  <c r="N988" i="6" s="1"/>
  <c r="M987" i="6"/>
  <c r="J987" i="6"/>
  <c r="K987" i="6" s="1"/>
  <c r="L987" i="6" s="1"/>
  <c r="N987" i="6" s="1"/>
  <c r="M986" i="6"/>
  <c r="J986" i="6"/>
  <c r="K986" i="6" s="1"/>
  <c r="L986" i="6" s="1"/>
  <c r="N986" i="6" s="1"/>
  <c r="M985" i="6"/>
  <c r="J985" i="6"/>
  <c r="K985" i="6" s="1"/>
  <c r="L985" i="6" s="1"/>
  <c r="N985" i="6" s="1"/>
  <c r="M984" i="6"/>
  <c r="J984" i="6"/>
  <c r="K984" i="6" s="1"/>
  <c r="L984" i="6" s="1"/>
  <c r="N984" i="6" s="1"/>
  <c r="M983" i="6"/>
  <c r="J983" i="6"/>
  <c r="K983" i="6" s="1"/>
  <c r="L983" i="6" s="1"/>
  <c r="N983" i="6" s="1"/>
  <c r="M982" i="6"/>
  <c r="J982" i="6"/>
  <c r="K982" i="6" s="1"/>
  <c r="L982" i="6" s="1"/>
  <c r="N982" i="6" s="1"/>
  <c r="M981" i="6"/>
  <c r="J981" i="6"/>
  <c r="K981" i="6" s="1"/>
  <c r="L981" i="6" s="1"/>
  <c r="N981" i="6" s="1"/>
  <c r="M980" i="6"/>
  <c r="J980" i="6"/>
  <c r="K980" i="6" s="1"/>
  <c r="L980" i="6" s="1"/>
  <c r="N980" i="6" s="1"/>
  <c r="M979" i="6"/>
  <c r="J979" i="6"/>
  <c r="K979" i="6" s="1"/>
  <c r="L979" i="6" s="1"/>
  <c r="N979" i="6" s="1"/>
  <c r="M978" i="6"/>
  <c r="J978" i="6"/>
  <c r="K978" i="6" s="1"/>
  <c r="L978" i="6" s="1"/>
  <c r="N978" i="6" s="1"/>
  <c r="M977" i="6"/>
  <c r="J977" i="6"/>
  <c r="K977" i="6" s="1"/>
  <c r="L977" i="6" s="1"/>
  <c r="N977" i="6" s="1"/>
  <c r="M976" i="6"/>
  <c r="J976" i="6"/>
  <c r="K976" i="6" s="1"/>
  <c r="L976" i="6" s="1"/>
  <c r="N976" i="6" s="1"/>
  <c r="M975" i="6"/>
  <c r="J975" i="6"/>
  <c r="K975" i="6" s="1"/>
  <c r="L975" i="6" s="1"/>
  <c r="N975" i="6" s="1"/>
  <c r="M974" i="6"/>
  <c r="J974" i="6"/>
  <c r="K974" i="6" s="1"/>
  <c r="L974" i="6" s="1"/>
  <c r="N974" i="6" s="1"/>
  <c r="M973" i="6"/>
  <c r="J973" i="6"/>
  <c r="K973" i="6" s="1"/>
  <c r="L973" i="6" s="1"/>
  <c r="N973" i="6" s="1"/>
  <c r="M972" i="6"/>
  <c r="J972" i="6"/>
  <c r="K972" i="6" s="1"/>
  <c r="L972" i="6" s="1"/>
  <c r="N972" i="6" s="1"/>
  <c r="M971" i="6"/>
  <c r="J971" i="6"/>
  <c r="K971" i="6" s="1"/>
  <c r="L971" i="6" s="1"/>
  <c r="N971" i="6" s="1"/>
  <c r="M970" i="6"/>
  <c r="J970" i="6"/>
  <c r="K970" i="6" s="1"/>
  <c r="L970" i="6" s="1"/>
  <c r="N970" i="6" s="1"/>
  <c r="M969" i="6"/>
  <c r="J969" i="6"/>
  <c r="K969" i="6" s="1"/>
  <c r="L969" i="6" s="1"/>
  <c r="N969" i="6" s="1"/>
  <c r="M968" i="6"/>
  <c r="J968" i="6"/>
  <c r="K968" i="6" s="1"/>
  <c r="L968" i="6" s="1"/>
  <c r="N968" i="6" s="1"/>
  <c r="M967" i="6"/>
  <c r="J967" i="6"/>
  <c r="K967" i="6" s="1"/>
  <c r="L967" i="6" s="1"/>
  <c r="N967" i="6" s="1"/>
  <c r="M966" i="6"/>
  <c r="J966" i="6"/>
  <c r="K966" i="6" s="1"/>
  <c r="L966" i="6" s="1"/>
  <c r="N966" i="6" s="1"/>
  <c r="M965" i="6"/>
  <c r="J965" i="6"/>
  <c r="K965" i="6" s="1"/>
  <c r="L965" i="6" s="1"/>
  <c r="N965" i="6" s="1"/>
  <c r="M964" i="6"/>
  <c r="J964" i="6"/>
  <c r="K964" i="6" s="1"/>
  <c r="L964" i="6" s="1"/>
  <c r="N964" i="6" s="1"/>
  <c r="M963" i="6"/>
  <c r="J963" i="6"/>
  <c r="K963" i="6" s="1"/>
  <c r="L963" i="6" s="1"/>
  <c r="N963" i="6" s="1"/>
  <c r="M962" i="6"/>
  <c r="J962" i="6"/>
  <c r="K962" i="6" s="1"/>
  <c r="L962" i="6" s="1"/>
  <c r="N962" i="6" s="1"/>
  <c r="M961" i="6"/>
  <c r="J961" i="6"/>
  <c r="K961" i="6" s="1"/>
  <c r="L961" i="6" s="1"/>
  <c r="N961" i="6" s="1"/>
  <c r="M960" i="6"/>
  <c r="J960" i="6"/>
  <c r="K960" i="6" s="1"/>
  <c r="L960" i="6" s="1"/>
  <c r="N960" i="6" s="1"/>
  <c r="M959" i="6"/>
  <c r="J959" i="6"/>
  <c r="K959" i="6" s="1"/>
  <c r="L959" i="6" s="1"/>
  <c r="N959" i="6" s="1"/>
  <c r="M958" i="6"/>
  <c r="J958" i="6"/>
  <c r="K958" i="6" s="1"/>
  <c r="L958" i="6" s="1"/>
  <c r="N958" i="6" s="1"/>
  <c r="M957" i="6"/>
  <c r="J957" i="6"/>
  <c r="K957" i="6" s="1"/>
  <c r="L957" i="6" s="1"/>
  <c r="N957" i="6" s="1"/>
  <c r="M956" i="6"/>
  <c r="J956" i="6"/>
  <c r="K956" i="6" s="1"/>
  <c r="L956" i="6" s="1"/>
  <c r="N956" i="6" s="1"/>
  <c r="M955" i="6"/>
  <c r="J955" i="6"/>
  <c r="K955" i="6" s="1"/>
  <c r="L955" i="6" s="1"/>
  <c r="N955" i="6" s="1"/>
  <c r="M954" i="6"/>
  <c r="J954" i="6"/>
  <c r="K954" i="6" s="1"/>
  <c r="L954" i="6" s="1"/>
  <c r="N954" i="6" s="1"/>
  <c r="M953" i="6"/>
  <c r="J953" i="6"/>
  <c r="K953" i="6" s="1"/>
  <c r="L953" i="6" s="1"/>
  <c r="N953" i="6" s="1"/>
  <c r="M952" i="6"/>
  <c r="J952" i="6"/>
  <c r="K952" i="6" s="1"/>
  <c r="L952" i="6" s="1"/>
  <c r="N952" i="6" s="1"/>
  <c r="M951" i="6"/>
  <c r="J951" i="6"/>
  <c r="K951" i="6" s="1"/>
  <c r="L951" i="6" s="1"/>
  <c r="N951" i="6" s="1"/>
  <c r="M950" i="6"/>
  <c r="J950" i="6"/>
  <c r="K950" i="6" s="1"/>
  <c r="L950" i="6" s="1"/>
  <c r="N950" i="6" s="1"/>
  <c r="M949" i="6"/>
  <c r="J949" i="6"/>
  <c r="K949" i="6" s="1"/>
  <c r="L949" i="6" s="1"/>
  <c r="N949" i="6" s="1"/>
  <c r="M948" i="6"/>
  <c r="J948" i="6"/>
  <c r="K948" i="6" s="1"/>
  <c r="L948" i="6" s="1"/>
  <c r="N948" i="6" s="1"/>
  <c r="M947" i="6"/>
  <c r="J947" i="6"/>
  <c r="K947" i="6" s="1"/>
  <c r="L947" i="6" s="1"/>
  <c r="N947" i="6" s="1"/>
  <c r="M946" i="6"/>
  <c r="J946" i="6"/>
  <c r="K946" i="6" s="1"/>
  <c r="L946" i="6" s="1"/>
  <c r="N946" i="6" s="1"/>
  <c r="M945" i="6"/>
  <c r="J945" i="6"/>
  <c r="K945" i="6" s="1"/>
  <c r="L945" i="6" s="1"/>
  <c r="N945" i="6" s="1"/>
  <c r="M944" i="6"/>
  <c r="J944" i="6"/>
  <c r="K944" i="6" s="1"/>
  <c r="L944" i="6" s="1"/>
  <c r="N944" i="6" s="1"/>
  <c r="M943" i="6"/>
  <c r="J943" i="6"/>
  <c r="K943" i="6" s="1"/>
  <c r="L943" i="6" s="1"/>
  <c r="N943" i="6" s="1"/>
  <c r="M942" i="6"/>
  <c r="J942" i="6"/>
  <c r="K942" i="6" s="1"/>
  <c r="L942" i="6" s="1"/>
  <c r="N942" i="6" s="1"/>
  <c r="M941" i="6"/>
  <c r="J941" i="6"/>
  <c r="K941" i="6" s="1"/>
  <c r="L941" i="6" s="1"/>
  <c r="N941" i="6" s="1"/>
  <c r="M940" i="6"/>
  <c r="J940" i="6"/>
  <c r="K940" i="6" s="1"/>
  <c r="L940" i="6" s="1"/>
  <c r="N940" i="6" s="1"/>
  <c r="M939" i="6"/>
  <c r="J939" i="6"/>
  <c r="K939" i="6" s="1"/>
  <c r="L939" i="6" s="1"/>
  <c r="N939" i="6" s="1"/>
  <c r="M938" i="6"/>
  <c r="J938" i="6"/>
  <c r="K938" i="6" s="1"/>
  <c r="L938" i="6" s="1"/>
  <c r="N938" i="6" s="1"/>
  <c r="M937" i="6"/>
  <c r="J937" i="6"/>
  <c r="K937" i="6" s="1"/>
  <c r="L937" i="6" s="1"/>
  <c r="N937" i="6" s="1"/>
  <c r="M936" i="6"/>
  <c r="J936" i="6"/>
  <c r="K936" i="6" s="1"/>
  <c r="L936" i="6" s="1"/>
  <c r="N936" i="6" s="1"/>
  <c r="M935" i="6"/>
  <c r="J935" i="6"/>
  <c r="K935" i="6" s="1"/>
  <c r="L935" i="6" s="1"/>
  <c r="N935" i="6" s="1"/>
  <c r="M934" i="6"/>
  <c r="J934" i="6"/>
  <c r="K934" i="6" s="1"/>
  <c r="L934" i="6" s="1"/>
  <c r="N934" i="6" s="1"/>
  <c r="M933" i="6"/>
  <c r="J933" i="6"/>
  <c r="K933" i="6" s="1"/>
  <c r="L933" i="6" s="1"/>
  <c r="N933" i="6" s="1"/>
  <c r="M932" i="6"/>
  <c r="J932" i="6"/>
  <c r="K932" i="6" s="1"/>
  <c r="L932" i="6" s="1"/>
  <c r="N932" i="6" s="1"/>
  <c r="M931" i="6"/>
  <c r="J931" i="6"/>
  <c r="K931" i="6" s="1"/>
  <c r="L931" i="6" s="1"/>
  <c r="N931" i="6" s="1"/>
  <c r="M930" i="6"/>
  <c r="J930" i="6"/>
  <c r="K930" i="6" s="1"/>
  <c r="L930" i="6" s="1"/>
  <c r="N930" i="6" s="1"/>
  <c r="M929" i="6"/>
  <c r="J929" i="6"/>
  <c r="K929" i="6" s="1"/>
  <c r="L929" i="6" s="1"/>
  <c r="N929" i="6" s="1"/>
  <c r="M928" i="6"/>
  <c r="J928" i="6"/>
  <c r="K928" i="6" s="1"/>
  <c r="L928" i="6" s="1"/>
  <c r="N928" i="6" s="1"/>
  <c r="M927" i="6"/>
  <c r="J927" i="6"/>
  <c r="K927" i="6" s="1"/>
  <c r="L927" i="6" s="1"/>
  <c r="N927" i="6" s="1"/>
  <c r="M926" i="6"/>
  <c r="J926" i="6"/>
  <c r="K926" i="6" s="1"/>
  <c r="L926" i="6" s="1"/>
  <c r="N926" i="6" s="1"/>
  <c r="M925" i="6"/>
  <c r="J925" i="6"/>
  <c r="K925" i="6" s="1"/>
  <c r="L925" i="6" s="1"/>
  <c r="N925" i="6" s="1"/>
  <c r="M924" i="6"/>
  <c r="J924" i="6"/>
  <c r="K924" i="6" s="1"/>
  <c r="L924" i="6" s="1"/>
  <c r="N924" i="6" s="1"/>
  <c r="M923" i="6"/>
  <c r="J923" i="6"/>
  <c r="K923" i="6" s="1"/>
  <c r="L923" i="6" s="1"/>
  <c r="N923" i="6" s="1"/>
  <c r="M922" i="6"/>
  <c r="J922" i="6"/>
  <c r="K922" i="6" s="1"/>
  <c r="L922" i="6" s="1"/>
  <c r="N922" i="6" s="1"/>
  <c r="M921" i="6"/>
  <c r="J921" i="6"/>
  <c r="K921" i="6" s="1"/>
  <c r="L921" i="6" s="1"/>
  <c r="N921" i="6" s="1"/>
  <c r="M920" i="6"/>
  <c r="J920" i="6"/>
  <c r="K920" i="6" s="1"/>
  <c r="L920" i="6" s="1"/>
  <c r="N920" i="6" s="1"/>
  <c r="M919" i="6"/>
  <c r="J919" i="6"/>
  <c r="K919" i="6" s="1"/>
  <c r="L919" i="6" s="1"/>
  <c r="N919" i="6" s="1"/>
  <c r="M918" i="6"/>
  <c r="J918" i="6"/>
  <c r="K918" i="6" s="1"/>
  <c r="L918" i="6" s="1"/>
  <c r="N918" i="6" s="1"/>
  <c r="M917" i="6"/>
  <c r="J917" i="6"/>
  <c r="K917" i="6" s="1"/>
  <c r="L917" i="6" s="1"/>
  <c r="N917" i="6" s="1"/>
  <c r="M916" i="6"/>
  <c r="J916" i="6"/>
  <c r="K916" i="6" s="1"/>
  <c r="L916" i="6" s="1"/>
  <c r="N916" i="6" s="1"/>
  <c r="M915" i="6"/>
  <c r="J915" i="6"/>
  <c r="K915" i="6" s="1"/>
  <c r="L915" i="6" s="1"/>
  <c r="N915" i="6" s="1"/>
  <c r="M914" i="6"/>
  <c r="J914" i="6"/>
  <c r="K914" i="6" s="1"/>
  <c r="L914" i="6" s="1"/>
  <c r="N914" i="6" s="1"/>
  <c r="M913" i="6"/>
  <c r="J913" i="6"/>
  <c r="K913" i="6" s="1"/>
  <c r="L913" i="6" s="1"/>
  <c r="N913" i="6" s="1"/>
  <c r="M912" i="6"/>
  <c r="J912" i="6"/>
  <c r="K912" i="6" s="1"/>
  <c r="L912" i="6" s="1"/>
  <c r="N912" i="6" s="1"/>
  <c r="M911" i="6"/>
  <c r="J911" i="6"/>
  <c r="K911" i="6" s="1"/>
  <c r="L911" i="6" s="1"/>
  <c r="N911" i="6" s="1"/>
  <c r="M910" i="6"/>
  <c r="J910" i="6"/>
  <c r="K910" i="6" s="1"/>
  <c r="L910" i="6" s="1"/>
  <c r="N910" i="6" s="1"/>
  <c r="M909" i="6"/>
  <c r="J909" i="6"/>
  <c r="K909" i="6" s="1"/>
  <c r="L909" i="6" s="1"/>
  <c r="N909" i="6" s="1"/>
  <c r="M908" i="6"/>
  <c r="J908" i="6"/>
  <c r="K908" i="6" s="1"/>
  <c r="L908" i="6" s="1"/>
  <c r="N908" i="6" s="1"/>
  <c r="M907" i="6"/>
  <c r="J907" i="6"/>
  <c r="K907" i="6" s="1"/>
  <c r="L907" i="6" s="1"/>
  <c r="N907" i="6" s="1"/>
  <c r="M906" i="6"/>
  <c r="J906" i="6"/>
  <c r="K906" i="6" s="1"/>
  <c r="L906" i="6" s="1"/>
  <c r="N906" i="6" s="1"/>
  <c r="M905" i="6"/>
  <c r="J905" i="6"/>
  <c r="K905" i="6" s="1"/>
  <c r="L905" i="6" s="1"/>
  <c r="N905" i="6" s="1"/>
  <c r="M904" i="6"/>
  <c r="J904" i="6"/>
  <c r="K904" i="6" s="1"/>
  <c r="L904" i="6" s="1"/>
  <c r="N904" i="6" s="1"/>
  <c r="M903" i="6"/>
  <c r="J903" i="6"/>
  <c r="K903" i="6" s="1"/>
  <c r="L903" i="6" s="1"/>
  <c r="N903" i="6" s="1"/>
  <c r="M902" i="6"/>
  <c r="J902" i="6"/>
  <c r="K902" i="6" s="1"/>
  <c r="L902" i="6" s="1"/>
  <c r="M901" i="6"/>
  <c r="J901" i="6"/>
  <c r="K901" i="6" s="1"/>
  <c r="L901" i="6" s="1"/>
  <c r="N901" i="6" s="1"/>
  <c r="M900" i="6"/>
  <c r="J900" i="6"/>
  <c r="K900" i="6" s="1"/>
  <c r="L900" i="6" s="1"/>
  <c r="N900" i="6" s="1"/>
  <c r="M899" i="6"/>
  <c r="J899" i="6"/>
  <c r="K899" i="6" s="1"/>
  <c r="L899" i="6" s="1"/>
  <c r="N899" i="6" s="1"/>
  <c r="M898" i="6"/>
  <c r="J898" i="6"/>
  <c r="K898" i="6" s="1"/>
  <c r="L898" i="6" s="1"/>
  <c r="N898" i="6" s="1"/>
  <c r="M897" i="6"/>
  <c r="J897" i="6"/>
  <c r="K897" i="6" s="1"/>
  <c r="L897" i="6" s="1"/>
  <c r="N897" i="6" s="1"/>
  <c r="M896" i="6"/>
  <c r="J896" i="6"/>
  <c r="K896" i="6" s="1"/>
  <c r="L896" i="6" s="1"/>
  <c r="N896" i="6" s="1"/>
  <c r="M895" i="6"/>
  <c r="J895" i="6"/>
  <c r="K895" i="6" s="1"/>
  <c r="L895" i="6" s="1"/>
  <c r="N895" i="6" s="1"/>
  <c r="M894" i="6"/>
  <c r="J894" i="6"/>
  <c r="K894" i="6" s="1"/>
  <c r="L894" i="6" s="1"/>
  <c r="N894" i="6" s="1"/>
  <c r="M893" i="6"/>
  <c r="J893" i="6"/>
  <c r="K893" i="6" s="1"/>
  <c r="L893" i="6" s="1"/>
  <c r="N893" i="6" s="1"/>
  <c r="M892" i="6"/>
  <c r="J892" i="6"/>
  <c r="K892" i="6" s="1"/>
  <c r="L892" i="6" s="1"/>
  <c r="N892" i="6" s="1"/>
  <c r="M891" i="6"/>
  <c r="J891" i="6"/>
  <c r="K891" i="6" s="1"/>
  <c r="L891" i="6" s="1"/>
  <c r="N891" i="6" s="1"/>
  <c r="M890" i="6"/>
  <c r="J890" i="6"/>
  <c r="K890" i="6" s="1"/>
  <c r="L890" i="6" s="1"/>
  <c r="N890" i="6" s="1"/>
  <c r="M889" i="6"/>
  <c r="J889" i="6"/>
  <c r="K889" i="6" s="1"/>
  <c r="L889" i="6" s="1"/>
  <c r="N889" i="6" s="1"/>
  <c r="M888" i="6"/>
  <c r="J888" i="6"/>
  <c r="K888" i="6" s="1"/>
  <c r="L888" i="6" s="1"/>
  <c r="N888" i="6" s="1"/>
  <c r="M887" i="6"/>
  <c r="J887" i="6"/>
  <c r="K887" i="6" s="1"/>
  <c r="L887" i="6" s="1"/>
  <c r="N887" i="6" s="1"/>
  <c r="M886" i="6"/>
  <c r="J886" i="6"/>
  <c r="K886" i="6" s="1"/>
  <c r="L886" i="6" s="1"/>
  <c r="N886" i="6" s="1"/>
  <c r="M885" i="6"/>
  <c r="J885" i="6"/>
  <c r="K885" i="6" s="1"/>
  <c r="L885" i="6" s="1"/>
  <c r="N885" i="6" s="1"/>
  <c r="M884" i="6"/>
  <c r="J884" i="6"/>
  <c r="K884" i="6" s="1"/>
  <c r="L884" i="6" s="1"/>
  <c r="N884" i="6" s="1"/>
  <c r="M883" i="6"/>
  <c r="J883" i="6"/>
  <c r="K883" i="6" s="1"/>
  <c r="L883" i="6" s="1"/>
  <c r="N883" i="6" s="1"/>
  <c r="M882" i="6"/>
  <c r="J882" i="6"/>
  <c r="K882" i="6" s="1"/>
  <c r="L882" i="6" s="1"/>
  <c r="N882" i="6" s="1"/>
  <c r="M881" i="6"/>
  <c r="J881" i="6"/>
  <c r="K881" i="6" s="1"/>
  <c r="L881" i="6" s="1"/>
  <c r="N881" i="6" s="1"/>
  <c r="M880" i="6"/>
  <c r="J880" i="6"/>
  <c r="K880" i="6" s="1"/>
  <c r="L880" i="6" s="1"/>
  <c r="N880" i="6" s="1"/>
  <c r="M879" i="6"/>
  <c r="J879" i="6"/>
  <c r="K879" i="6" s="1"/>
  <c r="L879" i="6" s="1"/>
  <c r="N879" i="6" s="1"/>
  <c r="M878" i="6"/>
  <c r="J878" i="6"/>
  <c r="K878" i="6" s="1"/>
  <c r="L878" i="6" s="1"/>
  <c r="N878" i="6" s="1"/>
  <c r="M877" i="6"/>
  <c r="J877" i="6"/>
  <c r="K877" i="6" s="1"/>
  <c r="L877" i="6" s="1"/>
  <c r="N877" i="6" s="1"/>
  <c r="M876" i="6"/>
  <c r="J876" i="6"/>
  <c r="K876" i="6" s="1"/>
  <c r="L876" i="6" s="1"/>
  <c r="N876" i="6" s="1"/>
  <c r="M875" i="6"/>
  <c r="J875" i="6"/>
  <c r="K875" i="6" s="1"/>
  <c r="L875" i="6" s="1"/>
  <c r="N875" i="6" s="1"/>
  <c r="M874" i="6"/>
  <c r="J874" i="6"/>
  <c r="K874" i="6" s="1"/>
  <c r="L874" i="6" s="1"/>
  <c r="N874" i="6" s="1"/>
  <c r="M873" i="6"/>
  <c r="J873" i="6"/>
  <c r="K873" i="6" s="1"/>
  <c r="L873" i="6" s="1"/>
  <c r="N873" i="6" s="1"/>
  <c r="M872" i="6"/>
  <c r="J872" i="6"/>
  <c r="K872" i="6" s="1"/>
  <c r="L872" i="6" s="1"/>
  <c r="N872" i="6" s="1"/>
  <c r="M871" i="6"/>
  <c r="J871" i="6"/>
  <c r="K871" i="6" s="1"/>
  <c r="L871" i="6" s="1"/>
  <c r="N871" i="6" s="1"/>
  <c r="M870" i="6"/>
  <c r="J870" i="6"/>
  <c r="K870" i="6" s="1"/>
  <c r="L870" i="6" s="1"/>
  <c r="N870" i="6" s="1"/>
  <c r="M869" i="6"/>
  <c r="J869" i="6"/>
  <c r="K869" i="6" s="1"/>
  <c r="L869" i="6" s="1"/>
  <c r="N869" i="6" s="1"/>
  <c r="M868" i="6"/>
  <c r="J868" i="6"/>
  <c r="K868" i="6" s="1"/>
  <c r="L868" i="6" s="1"/>
  <c r="N868" i="6" s="1"/>
  <c r="M867" i="6"/>
  <c r="J867" i="6"/>
  <c r="K867" i="6" s="1"/>
  <c r="L867" i="6" s="1"/>
  <c r="N867" i="6" s="1"/>
  <c r="M866" i="6"/>
  <c r="J866" i="6"/>
  <c r="K866" i="6" s="1"/>
  <c r="L866" i="6" s="1"/>
  <c r="M865" i="6"/>
  <c r="J865" i="6"/>
  <c r="K865" i="6" s="1"/>
  <c r="L865" i="6" s="1"/>
  <c r="N865" i="6" s="1"/>
  <c r="M864" i="6"/>
  <c r="J864" i="6"/>
  <c r="K864" i="6" s="1"/>
  <c r="L864" i="6" s="1"/>
  <c r="N864" i="6" s="1"/>
  <c r="M863" i="6"/>
  <c r="J863" i="6"/>
  <c r="K863" i="6" s="1"/>
  <c r="L863" i="6" s="1"/>
  <c r="N863" i="6" s="1"/>
  <c r="M862" i="6"/>
  <c r="J862" i="6"/>
  <c r="K862" i="6" s="1"/>
  <c r="L862" i="6" s="1"/>
  <c r="N862" i="6" s="1"/>
  <c r="M861" i="6"/>
  <c r="J861" i="6"/>
  <c r="K861" i="6" s="1"/>
  <c r="L861" i="6" s="1"/>
  <c r="N861" i="6" s="1"/>
  <c r="M860" i="6"/>
  <c r="J860" i="6"/>
  <c r="K860" i="6" s="1"/>
  <c r="L860" i="6" s="1"/>
  <c r="N860" i="6" s="1"/>
  <c r="M859" i="6"/>
  <c r="J859" i="6"/>
  <c r="K859" i="6" s="1"/>
  <c r="L859" i="6" s="1"/>
  <c r="N859" i="6" s="1"/>
  <c r="M858" i="6"/>
  <c r="J858" i="6"/>
  <c r="K858" i="6" s="1"/>
  <c r="L858" i="6" s="1"/>
  <c r="N858" i="6" s="1"/>
  <c r="M857" i="6"/>
  <c r="J857" i="6"/>
  <c r="K857" i="6" s="1"/>
  <c r="L857" i="6" s="1"/>
  <c r="N857" i="6" s="1"/>
  <c r="M856" i="6"/>
  <c r="J856" i="6"/>
  <c r="K856" i="6" s="1"/>
  <c r="L856" i="6" s="1"/>
  <c r="N856" i="6" s="1"/>
  <c r="M855" i="6"/>
  <c r="J855" i="6"/>
  <c r="K855" i="6" s="1"/>
  <c r="L855" i="6" s="1"/>
  <c r="N855" i="6" s="1"/>
  <c r="M854" i="6"/>
  <c r="J854" i="6"/>
  <c r="K854" i="6" s="1"/>
  <c r="L854" i="6" s="1"/>
  <c r="N854" i="6" s="1"/>
  <c r="M853" i="6"/>
  <c r="J853" i="6"/>
  <c r="K853" i="6" s="1"/>
  <c r="L853" i="6" s="1"/>
  <c r="N853" i="6" s="1"/>
  <c r="M852" i="6"/>
  <c r="J852" i="6"/>
  <c r="K852" i="6" s="1"/>
  <c r="L852" i="6" s="1"/>
  <c r="N852" i="6" s="1"/>
  <c r="M851" i="6"/>
  <c r="J851" i="6"/>
  <c r="K851" i="6" s="1"/>
  <c r="L851" i="6" s="1"/>
  <c r="N851" i="6" s="1"/>
  <c r="M850" i="6"/>
  <c r="J850" i="6"/>
  <c r="K850" i="6" s="1"/>
  <c r="L850" i="6" s="1"/>
  <c r="N850" i="6" s="1"/>
  <c r="M849" i="6"/>
  <c r="J849" i="6"/>
  <c r="K849" i="6" s="1"/>
  <c r="L849" i="6" s="1"/>
  <c r="N849" i="6" s="1"/>
  <c r="M848" i="6"/>
  <c r="J848" i="6"/>
  <c r="K848" i="6" s="1"/>
  <c r="L848" i="6" s="1"/>
  <c r="N848" i="6" s="1"/>
  <c r="M847" i="6"/>
  <c r="J847" i="6"/>
  <c r="K847" i="6" s="1"/>
  <c r="L847" i="6" s="1"/>
  <c r="N847" i="6" s="1"/>
  <c r="M846" i="6"/>
  <c r="J846" i="6"/>
  <c r="K846" i="6" s="1"/>
  <c r="L846" i="6" s="1"/>
  <c r="N846" i="6" s="1"/>
  <c r="M845" i="6"/>
  <c r="J845" i="6"/>
  <c r="K845" i="6" s="1"/>
  <c r="L845" i="6" s="1"/>
  <c r="N845" i="6" s="1"/>
  <c r="M844" i="6"/>
  <c r="J844" i="6"/>
  <c r="K844" i="6" s="1"/>
  <c r="L844" i="6" s="1"/>
  <c r="N844" i="6" s="1"/>
  <c r="M843" i="6"/>
  <c r="J843" i="6"/>
  <c r="K843" i="6" s="1"/>
  <c r="L843" i="6" s="1"/>
  <c r="N843" i="6" s="1"/>
  <c r="M842" i="6"/>
  <c r="J842" i="6"/>
  <c r="K842" i="6" s="1"/>
  <c r="L842" i="6" s="1"/>
  <c r="N842" i="6" s="1"/>
  <c r="M841" i="6"/>
  <c r="J841" i="6"/>
  <c r="K841" i="6" s="1"/>
  <c r="L841" i="6" s="1"/>
  <c r="N841" i="6" s="1"/>
  <c r="M840" i="6"/>
  <c r="J840" i="6"/>
  <c r="K840" i="6" s="1"/>
  <c r="L840" i="6" s="1"/>
  <c r="N840" i="6" s="1"/>
  <c r="M839" i="6"/>
  <c r="J839" i="6"/>
  <c r="K839" i="6" s="1"/>
  <c r="L839" i="6" s="1"/>
  <c r="N839" i="6" s="1"/>
  <c r="M838" i="6"/>
  <c r="J838" i="6"/>
  <c r="K838" i="6" s="1"/>
  <c r="L838" i="6" s="1"/>
  <c r="N838" i="6" s="1"/>
  <c r="M837" i="6"/>
  <c r="J837" i="6"/>
  <c r="K837" i="6" s="1"/>
  <c r="L837" i="6" s="1"/>
  <c r="N837" i="6" s="1"/>
  <c r="M836" i="6"/>
  <c r="J836" i="6"/>
  <c r="K836" i="6" s="1"/>
  <c r="L836" i="6" s="1"/>
  <c r="N836" i="6" s="1"/>
  <c r="M835" i="6"/>
  <c r="J835" i="6"/>
  <c r="K835" i="6" s="1"/>
  <c r="L835" i="6" s="1"/>
  <c r="N835" i="6" s="1"/>
  <c r="M834" i="6"/>
  <c r="J834" i="6"/>
  <c r="K834" i="6" s="1"/>
  <c r="L834" i="6" s="1"/>
  <c r="N834" i="6" s="1"/>
  <c r="M833" i="6"/>
  <c r="J833" i="6"/>
  <c r="K833" i="6" s="1"/>
  <c r="L833" i="6" s="1"/>
  <c r="N833" i="6" s="1"/>
  <c r="M832" i="6"/>
  <c r="J832" i="6"/>
  <c r="K832" i="6" s="1"/>
  <c r="L832" i="6" s="1"/>
  <c r="N832" i="6" s="1"/>
  <c r="M831" i="6"/>
  <c r="J831" i="6"/>
  <c r="K831" i="6" s="1"/>
  <c r="L831" i="6" s="1"/>
  <c r="N831" i="6" s="1"/>
  <c r="M830" i="6"/>
  <c r="J830" i="6"/>
  <c r="K830" i="6" s="1"/>
  <c r="L830" i="6" s="1"/>
  <c r="M829" i="6"/>
  <c r="J829" i="6"/>
  <c r="K829" i="6" s="1"/>
  <c r="L829" i="6" s="1"/>
  <c r="N829" i="6" s="1"/>
  <c r="M828" i="6"/>
  <c r="J828" i="6"/>
  <c r="K828" i="6" s="1"/>
  <c r="L828" i="6" s="1"/>
  <c r="N828" i="6" s="1"/>
  <c r="M827" i="6"/>
  <c r="J827" i="6"/>
  <c r="K827" i="6" s="1"/>
  <c r="L827" i="6" s="1"/>
  <c r="N827" i="6" s="1"/>
  <c r="M826" i="6"/>
  <c r="J826" i="6"/>
  <c r="K826" i="6" s="1"/>
  <c r="L826" i="6" s="1"/>
  <c r="N826" i="6" s="1"/>
  <c r="M825" i="6"/>
  <c r="J825" i="6"/>
  <c r="K825" i="6" s="1"/>
  <c r="L825" i="6" s="1"/>
  <c r="N825" i="6" s="1"/>
  <c r="M824" i="6"/>
  <c r="J824" i="6"/>
  <c r="K824" i="6" s="1"/>
  <c r="L824" i="6" s="1"/>
  <c r="N824" i="6" s="1"/>
  <c r="M823" i="6"/>
  <c r="J823" i="6"/>
  <c r="K823" i="6" s="1"/>
  <c r="L823" i="6" s="1"/>
  <c r="N823" i="6" s="1"/>
  <c r="M822" i="6"/>
  <c r="J822" i="6"/>
  <c r="K822" i="6" s="1"/>
  <c r="L822" i="6" s="1"/>
  <c r="N822" i="6" s="1"/>
  <c r="M821" i="6"/>
  <c r="J821" i="6"/>
  <c r="K821" i="6" s="1"/>
  <c r="L821" i="6" s="1"/>
  <c r="N821" i="6" s="1"/>
  <c r="M820" i="6"/>
  <c r="J820" i="6"/>
  <c r="K820" i="6" s="1"/>
  <c r="L820" i="6" s="1"/>
  <c r="N820" i="6" s="1"/>
  <c r="M819" i="6"/>
  <c r="J819" i="6"/>
  <c r="K819" i="6" s="1"/>
  <c r="L819" i="6" s="1"/>
  <c r="N819" i="6" s="1"/>
  <c r="M818" i="6"/>
  <c r="J818" i="6"/>
  <c r="K818" i="6" s="1"/>
  <c r="L818" i="6" s="1"/>
  <c r="N818" i="6" s="1"/>
  <c r="M817" i="6"/>
  <c r="J817" i="6"/>
  <c r="K817" i="6" s="1"/>
  <c r="L817" i="6" s="1"/>
  <c r="N817" i="6" s="1"/>
  <c r="M816" i="6"/>
  <c r="J816" i="6"/>
  <c r="K816" i="6" s="1"/>
  <c r="L816" i="6" s="1"/>
  <c r="N816" i="6" s="1"/>
  <c r="M815" i="6"/>
  <c r="J815" i="6"/>
  <c r="K815" i="6" s="1"/>
  <c r="L815" i="6" s="1"/>
  <c r="N815" i="6" s="1"/>
  <c r="M814" i="6"/>
  <c r="J814" i="6"/>
  <c r="K814" i="6" s="1"/>
  <c r="L814" i="6" s="1"/>
  <c r="N814" i="6" s="1"/>
  <c r="M813" i="6"/>
  <c r="J813" i="6"/>
  <c r="K813" i="6" s="1"/>
  <c r="L813" i="6" s="1"/>
  <c r="N813" i="6" s="1"/>
  <c r="M812" i="6"/>
  <c r="J812" i="6"/>
  <c r="K812" i="6" s="1"/>
  <c r="L812" i="6" s="1"/>
  <c r="N812" i="6" s="1"/>
  <c r="M811" i="6"/>
  <c r="J811" i="6"/>
  <c r="K811" i="6" s="1"/>
  <c r="L811" i="6" s="1"/>
  <c r="N811" i="6" s="1"/>
  <c r="M810" i="6"/>
  <c r="J810" i="6"/>
  <c r="K810" i="6" s="1"/>
  <c r="L810" i="6" s="1"/>
  <c r="N810" i="6" s="1"/>
  <c r="M809" i="6"/>
  <c r="J809" i="6"/>
  <c r="K809" i="6" s="1"/>
  <c r="L809" i="6" s="1"/>
  <c r="N809" i="6" s="1"/>
  <c r="M808" i="6"/>
  <c r="J808" i="6"/>
  <c r="K808" i="6" s="1"/>
  <c r="L808" i="6" s="1"/>
  <c r="N808" i="6" s="1"/>
  <c r="M807" i="6"/>
  <c r="J807" i="6"/>
  <c r="K807" i="6" s="1"/>
  <c r="L807" i="6" s="1"/>
  <c r="N807" i="6" s="1"/>
  <c r="M806" i="6"/>
  <c r="J806" i="6"/>
  <c r="K806" i="6" s="1"/>
  <c r="L806" i="6" s="1"/>
  <c r="N806" i="6" s="1"/>
  <c r="M805" i="6"/>
  <c r="J805" i="6"/>
  <c r="K805" i="6" s="1"/>
  <c r="L805" i="6" s="1"/>
  <c r="N805" i="6" s="1"/>
  <c r="M804" i="6"/>
  <c r="J804" i="6"/>
  <c r="K804" i="6" s="1"/>
  <c r="L804" i="6" s="1"/>
  <c r="N804" i="6" s="1"/>
  <c r="M803" i="6"/>
  <c r="J803" i="6"/>
  <c r="K803" i="6" s="1"/>
  <c r="L803" i="6" s="1"/>
  <c r="N803" i="6" s="1"/>
  <c r="M802" i="6"/>
  <c r="J802" i="6"/>
  <c r="K802" i="6" s="1"/>
  <c r="L802" i="6" s="1"/>
  <c r="N802" i="6" s="1"/>
  <c r="M801" i="6"/>
  <c r="J801" i="6"/>
  <c r="K801" i="6" s="1"/>
  <c r="L801" i="6" s="1"/>
  <c r="N801" i="6" s="1"/>
  <c r="M800" i="6"/>
  <c r="J800" i="6"/>
  <c r="K800" i="6" s="1"/>
  <c r="L800" i="6" s="1"/>
  <c r="N800" i="6" s="1"/>
  <c r="M799" i="6"/>
  <c r="J799" i="6"/>
  <c r="K799" i="6" s="1"/>
  <c r="L799" i="6" s="1"/>
  <c r="N799" i="6" s="1"/>
  <c r="M798" i="6"/>
  <c r="J798" i="6"/>
  <c r="K798" i="6" s="1"/>
  <c r="L798" i="6" s="1"/>
  <c r="N798" i="6" s="1"/>
  <c r="M797" i="6"/>
  <c r="J797" i="6"/>
  <c r="K797" i="6" s="1"/>
  <c r="L797" i="6" s="1"/>
  <c r="N797" i="6" s="1"/>
  <c r="M796" i="6"/>
  <c r="J796" i="6"/>
  <c r="K796" i="6" s="1"/>
  <c r="L796" i="6" s="1"/>
  <c r="N796" i="6" s="1"/>
  <c r="M795" i="6"/>
  <c r="J795" i="6"/>
  <c r="K795" i="6" s="1"/>
  <c r="L795" i="6" s="1"/>
  <c r="N795" i="6" s="1"/>
  <c r="M794" i="6"/>
  <c r="J794" i="6"/>
  <c r="K794" i="6" s="1"/>
  <c r="L794" i="6" s="1"/>
  <c r="M793" i="6"/>
  <c r="J793" i="6"/>
  <c r="K793" i="6" s="1"/>
  <c r="L793" i="6" s="1"/>
  <c r="N793" i="6" s="1"/>
  <c r="M792" i="6"/>
  <c r="J792" i="6"/>
  <c r="K792" i="6" s="1"/>
  <c r="L792" i="6" s="1"/>
  <c r="N792" i="6" s="1"/>
  <c r="M791" i="6"/>
  <c r="J791" i="6"/>
  <c r="K791" i="6" s="1"/>
  <c r="L791" i="6" s="1"/>
  <c r="N791" i="6" s="1"/>
  <c r="M790" i="6"/>
  <c r="J790" i="6"/>
  <c r="K790" i="6" s="1"/>
  <c r="L790" i="6" s="1"/>
  <c r="N790" i="6" s="1"/>
  <c r="M789" i="6"/>
  <c r="J789" i="6"/>
  <c r="K789" i="6" s="1"/>
  <c r="L789" i="6" s="1"/>
  <c r="N789" i="6" s="1"/>
  <c r="M788" i="6"/>
  <c r="J788" i="6"/>
  <c r="K788" i="6" s="1"/>
  <c r="L788" i="6" s="1"/>
  <c r="N788" i="6" s="1"/>
  <c r="M787" i="6"/>
  <c r="J787" i="6"/>
  <c r="K787" i="6" s="1"/>
  <c r="L787" i="6" s="1"/>
  <c r="N787" i="6" s="1"/>
  <c r="M786" i="6"/>
  <c r="J786" i="6"/>
  <c r="K786" i="6" s="1"/>
  <c r="L786" i="6" s="1"/>
  <c r="N786" i="6" s="1"/>
  <c r="M785" i="6"/>
  <c r="J785" i="6"/>
  <c r="K785" i="6" s="1"/>
  <c r="L785" i="6" s="1"/>
  <c r="N785" i="6" s="1"/>
  <c r="M784" i="6"/>
  <c r="J784" i="6"/>
  <c r="K784" i="6" s="1"/>
  <c r="L784" i="6" s="1"/>
  <c r="N784" i="6" s="1"/>
  <c r="M783" i="6"/>
  <c r="J783" i="6"/>
  <c r="K783" i="6" s="1"/>
  <c r="L783" i="6" s="1"/>
  <c r="N783" i="6" s="1"/>
  <c r="M782" i="6"/>
  <c r="J782" i="6"/>
  <c r="K782" i="6" s="1"/>
  <c r="L782" i="6" s="1"/>
  <c r="N782" i="6" s="1"/>
  <c r="M781" i="6"/>
  <c r="J781" i="6"/>
  <c r="K781" i="6" s="1"/>
  <c r="L781" i="6" s="1"/>
  <c r="N781" i="6" s="1"/>
  <c r="M780" i="6"/>
  <c r="J780" i="6"/>
  <c r="K780" i="6" s="1"/>
  <c r="L780" i="6" s="1"/>
  <c r="N780" i="6" s="1"/>
  <c r="M779" i="6"/>
  <c r="J779" i="6"/>
  <c r="K779" i="6" s="1"/>
  <c r="L779" i="6" s="1"/>
  <c r="N779" i="6" s="1"/>
  <c r="M778" i="6"/>
  <c r="J778" i="6"/>
  <c r="K778" i="6" s="1"/>
  <c r="L778" i="6" s="1"/>
  <c r="N778" i="6" s="1"/>
  <c r="M777" i="6"/>
  <c r="J777" i="6"/>
  <c r="K777" i="6" s="1"/>
  <c r="L777" i="6" s="1"/>
  <c r="N777" i="6" s="1"/>
  <c r="M776" i="6"/>
  <c r="J776" i="6"/>
  <c r="K776" i="6" s="1"/>
  <c r="L776" i="6" s="1"/>
  <c r="N776" i="6" s="1"/>
  <c r="M775" i="6"/>
  <c r="J775" i="6"/>
  <c r="K775" i="6" s="1"/>
  <c r="L775" i="6" s="1"/>
  <c r="N775" i="6" s="1"/>
  <c r="M774" i="6"/>
  <c r="J774" i="6"/>
  <c r="K774" i="6" s="1"/>
  <c r="L774" i="6" s="1"/>
  <c r="N774" i="6" s="1"/>
  <c r="M773" i="6"/>
  <c r="J773" i="6"/>
  <c r="K773" i="6" s="1"/>
  <c r="L773" i="6" s="1"/>
  <c r="N773" i="6" s="1"/>
  <c r="M772" i="6"/>
  <c r="J772" i="6"/>
  <c r="K772" i="6" s="1"/>
  <c r="L772" i="6" s="1"/>
  <c r="N772" i="6" s="1"/>
  <c r="M771" i="6"/>
  <c r="J771" i="6"/>
  <c r="K771" i="6" s="1"/>
  <c r="L771" i="6" s="1"/>
  <c r="N771" i="6" s="1"/>
  <c r="M770" i="6"/>
  <c r="J770" i="6"/>
  <c r="K770" i="6" s="1"/>
  <c r="L770" i="6" s="1"/>
  <c r="N770" i="6" s="1"/>
  <c r="M769" i="6"/>
  <c r="J769" i="6"/>
  <c r="K769" i="6" s="1"/>
  <c r="L769" i="6" s="1"/>
  <c r="N769" i="6" s="1"/>
  <c r="M768" i="6"/>
  <c r="J768" i="6"/>
  <c r="K768" i="6" s="1"/>
  <c r="L768" i="6" s="1"/>
  <c r="N768" i="6" s="1"/>
  <c r="M767" i="6"/>
  <c r="J767" i="6"/>
  <c r="K767" i="6" s="1"/>
  <c r="L767" i="6" s="1"/>
  <c r="N767" i="6" s="1"/>
  <c r="M766" i="6"/>
  <c r="J766" i="6"/>
  <c r="K766" i="6" s="1"/>
  <c r="L766" i="6" s="1"/>
  <c r="N766" i="6" s="1"/>
  <c r="M765" i="6"/>
  <c r="J765" i="6"/>
  <c r="K765" i="6" s="1"/>
  <c r="L765" i="6" s="1"/>
  <c r="N765" i="6" s="1"/>
  <c r="M764" i="6"/>
  <c r="J764" i="6"/>
  <c r="K764" i="6" s="1"/>
  <c r="L764" i="6" s="1"/>
  <c r="N764" i="6" s="1"/>
  <c r="M763" i="6"/>
  <c r="J763" i="6"/>
  <c r="K763" i="6" s="1"/>
  <c r="L763" i="6" s="1"/>
  <c r="N763" i="6" s="1"/>
  <c r="M762" i="6"/>
  <c r="J762" i="6"/>
  <c r="K762" i="6" s="1"/>
  <c r="L762" i="6" s="1"/>
  <c r="N762" i="6" s="1"/>
  <c r="M761" i="6"/>
  <c r="J761" i="6"/>
  <c r="K761" i="6" s="1"/>
  <c r="L761" i="6" s="1"/>
  <c r="N761" i="6" s="1"/>
  <c r="M760" i="6"/>
  <c r="J760" i="6"/>
  <c r="K760" i="6" s="1"/>
  <c r="L760" i="6" s="1"/>
  <c r="N760" i="6" s="1"/>
  <c r="M759" i="6"/>
  <c r="J759" i="6"/>
  <c r="K759" i="6" s="1"/>
  <c r="L759" i="6" s="1"/>
  <c r="N759" i="6" s="1"/>
  <c r="M758" i="6"/>
  <c r="J758" i="6"/>
  <c r="K758" i="6" s="1"/>
  <c r="L758" i="6" s="1"/>
  <c r="M757" i="6"/>
  <c r="J757" i="6"/>
  <c r="K757" i="6" s="1"/>
  <c r="L757" i="6" s="1"/>
  <c r="N757" i="6" s="1"/>
  <c r="M756" i="6"/>
  <c r="J756" i="6"/>
  <c r="K756" i="6" s="1"/>
  <c r="L756" i="6" s="1"/>
  <c r="N756" i="6" s="1"/>
  <c r="M755" i="6"/>
  <c r="J755" i="6"/>
  <c r="K755" i="6" s="1"/>
  <c r="L755" i="6" s="1"/>
  <c r="N755" i="6" s="1"/>
  <c r="M754" i="6"/>
  <c r="J754" i="6"/>
  <c r="K754" i="6" s="1"/>
  <c r="L754" i="6" s="1"/>
  <c r="N754" i="6" s="1"/>
  <c r="M753" i="6"/>
  <c r="J753" i="6"/>
  <c r="K753" i="6" s="1"/>
  <c r="L753" i="6" s="1"/>
  <c r="N753" i="6" s="1"/>
  <c r="M752" i="6"/>
  <c r="J752" i="6"/>
  <c r="K752" i="6" s="1"/>
  <c r="L752" i="6" s="1"/>
  <c r="N752" i="6" s="1"/>
  <c r="M751" i="6"/>
  <c r="J751" i="6"/>
  <c r="K751" i="6" s="1"/>
  <c r="L751" i="6" s="1"/>
  <c r="N751" i="6" s="1"/>
  <c r="M750" i="6"/>
  <c r="J750" i="6"/>
  <c r="K750" i="6" s="1"/>
  <c r="L750" i="6" s="1"/>
  <c r="N750" i="6" s="1"/>
  <c r="M749" i="6"/>
  <c r="J749" i="6"/>
  <c r="K749" i="6" s="1"/>
  <c r="L749" i="6" s="1"/>
  <c r="N749" i="6" s="1"/>
  <c r="M748" i="6"/>
  <c r="J748" i="6"/>
  <c r="K748" i="6" s="1"/>
  <c r="L748" i="6" s="1"/>
  <c r="N748" i="6" s="1"/>
  <c r="M747" i="6"/>
  <c r="J747" i="6"/>
  <c r="K747" i="6" s="1"/>
  <c r="L747" i="6" s="1"/>
  <c r="N747" i="6" s="1"/>
  <c r="M746" i="6"/>
  <c r="J746" i="6"/>
  <c r="K746" i="6" s="1"/>
  <c r="L746" i="6" s="1"/>
  <c r="N746" i="6" s="1"/>
  <c r="M745" i="6"/>
  <c r="J745" i="6"/>
  <c r="K745" i="6" s="1"/>
  <c r="L745" i="6" s="1"/>
  <c r="N745" i="6" s="1"/>
  <c r="M744" i="6"/>
  <c r="J744" i="6"/>
  <c r="K744" i="6" s="1"/>
  <c r="L744" i="6" s="1"/>
  <c r="N744" i="6" s="1"/>
  <c r="M743" i="6"/>
  <c r="J743" i="6"/>
  <c r="K743" i="6" s="1"/>
  <c r="L743" i="6" s="1"/>
  <c r="N743" i="6" s="1"/>
  <c r="M742" i="6"/>
  <c r="J742" i="6"/>
  <c r="K742" i="6" s="1"/>
  <c r="L742" i="6" s="1"/>
  <c r="N742" i="6" s="1"/>
  <c r="M741" i="6"/>
  <c r="J741" i="6"/>
  <c r="K741" i="6" s="1"/>
  <c r="L741" i="6" s="1"/>
  <c r="N741" i="6" s="1"/>
  <c r="M740" i="6"/>
  <c r="J740" i="6"/>
  <c r="K740" i="6" s="1"/>
  <c r="L740" i="6" s="1"/>
  <c r="N740" i="6" s="1"/>
  <c r="M739" i="6"/>
  <c r="J739" i="6"/>
  <c r="K739" i="6" s="1"/>
  <c r="L739" i="6" s="1"/>
  <c r="N739" i="6" s="1"/>
  <c r="M738" i="6"/>
  <c r="J738" i="6"/>
  <c r="K738" i="6" s="1"/>
  <c r="L738" i="6" s="1"/>
  <c r="N738" i="6" s="1"/>
  <c r="M737" i="6"/>
  <c r="J737" i="6"/>
  <c r="K737" i="6" s="1"/>
  <c r="L737" i="6" s="1"/>
  <c r="N737" i="6" s="1"/>
  <c r="M736" i="6"/>
  <c r="J736" i="6"/>
  <c r="K736" i="6" s="1"/>
  <c r="L736" i="6" s="1"/>
  <c r="N736" i="6" s="1"/>
  <c r="M735" i="6"/>
  <c r="J735" i="6"/>
  <c r="K735" i="6" s="1"/>
  <c r="L735" i="6" s="1"/>
  <c r="N735" i="6" s="1"/>
  <c r="M734" i="6"/>
  <c r="J734" i="6"/>
  <c r="K734" i="6" s="1"/>
  <c r="L734" i="6" s="1"/>
  <c r="N734" i="6" s="1"/>
  <c r="M733" i="6"/>
  <c r="J733" i="6"/>
  <c r="K733" i="6" s="1"/>
  <c r="L733" i="6" s="1"/>
  <c r="N733" i="6" s="1"/>
  <c r="M732" i="6"/>
  <c r="J732" i="6"/>
  <c r="K732" i="6" s="1"/>
  <c r="L732" i="6" s="1"/>
  <c r="N732" i="6" s="1"/>
  <c r="M731" i="6"/>
  <c r="J731" i="6"/>
  <c r="K731" i="6" s="1"/>
  <c r="L731" i="6" s="1"/>
  <c r="N731" i="6" s="1"/>
  <c r="M730" i="6"/>
  <c r="J730" i="6"/>
  <c r="K730" i="6" s="1"/>
  <c r="L730" i="6" s="1"/>
  <c r="N730" i="6" s="1"/>
  <c r="M729" i="6"/>
  <c r="J729" i="6"/>
  <c r="K729" i="6" s="1"/>
  <c r="L729" i="6" s="1"/>
  <c r="N729" i="6" s="1"/>
  <c r="M728" i="6"/>
  <c r="J728" i="6"/>
  <c r="K728" i="6" s="1"/>
  <c r="L728" i="6" s="1"/>
  <c r="N728" i="6" s="1"/>
  <c r="M727" i="6"/>
  <c r="J727" i="6"/>
  <c r="K727" i="6" s="1"/>
  <c r="L727" i="6" s="1"/>
  <c r="N727" i="6" s="1"/>
  <c r="M726" i="6"/>
  <c r="J726" i="6"/>
  <c r="K726" i="6" s="1"/>
  <c r="L726" i="6" s="1"/>
  <c r="N726" i="6" s="1"/>
  <c r="M725" i="6"/>
  <c r="J725" i="6"/>
  <c r="K725" i="6" s="1"/>
  <c r="L725" i="6" s="1"/>
  <c r="N725" i="6" s="1"/>
  <c r="M724" i="6"/>
  <c r="J724" i="6"/>
  <c r="K724" i="6" s="1"/>
  <c r="L724" i="6" s="1"/>
  <c r="N724" i="6" s="1"/>
  <c r="M723" i="6"/>
  <c r="J723" i="6"/>
  <c r="K723" i="6" s="1"/>
  <c r="L723" i="6" s="1"/>
  <c r="N723" i="6" s="1"/>
  <c r="M722" i="6"/>
  <c r="J722" i="6"/>
  <c r="K722" i="6" s="1"/>
  <c r="L722" i="6" s="1"/>
  <c r="M721" i="6"/>
  <c r="J721" i="6"/>
  <c r="K721" i="6" s="1"/>
  <c r="L721" i="6" s="1"/>
  <c r="N721" i="6" s="1"/>
  <c r="M720" i="6"/>
  <c r="J720" i="6"/>
  <c r="K720" i="6" s="1"/>
  <c r="L720" i="6" s="1"/>
  <c r="N720" i="6" s="1"/>
  <c r="M719" i="6"/>
  <c r="J719" i="6"/>
  <c r="K719" i="6" s="1"/>
  <c r="L719" i="6" s="1"/>
  <c r="N719" i="6" s="1"/>
  <c r="M718" i="6"/>
  <c r="J718" i="6"/>
  <c r="K718" i="6" s="1"/>
  <c r="L718" i="6" s="1"/>
  <c r="N718" i="6" s="1"/>
  <c r="M717" i="6"/>
  <c r="J717" i="6"/>
  <c r="K717" i="6" s="1"/>
  <c r="L717" i="6" s="1"/>
  <c r="N717" i="6" s="1"/>
  <c r="M716" i="6"/>
  <c r="J716" i="6"/>
  <c r="K716" i="6" s="1"/>
  <c r="L716" i="6" s="1"/>
  <c r="N716" i="6" s="1"/>
  <c r="M715" i="6"/>
  <c r="J715" i="6"/>
  <c r="K715" i="6" s="1"/>
  <c r="L715" i="6" s="1"/>
  <c r="N715" i="6" s="1"/>
  <c r="M714" i="6"/>
  <c r="J714" i="6"/>
  <c r="K714" i="6" s="1"/>
  <c r="L714" i="6" s="1"/>
  <c r="N714" i="6" s="1"/>
  <c r="M713" i="6"/>
  <c r="J713" i="6"/>
  <c r="K713" i="6" s="1"/>
  <c r="L713" i="6" s="1"/>
  <c r="N713" i="6" s="1"/>
  <c r="M712" i="6"/>
  <c r="J712" i="6"/>
  <c r="K712" i="6" s="1"/>
  <c r="L712" i="6" s="1"/>
  <c r="N712" i="6" s="1"/>
  <c r="M711" i="6"/>
  <c r="J711" i="6"/>
  <c r="K711" i="6" s="1"/>
  <c r="L711" i="6" s="1"/>
  <c r="N711" i="6" s="1"/>
  <c r="M710" i="6"/>
  <c r="J710" i="6"/>
  <c r="K710" i="6" s="1"/>
  <c r="L710" i="6" s="1"/>
  <c r="N710" i="6" s="1"/>
  <c r="M709" i="6"/>
  <c r="J709" i="6"/>
  <c r="K709" i="6" s="1"/>
  <c r="L709" i="6" s="1"/>
  <c r="N709" i="6" s="1"/>
  <c r="M708" i="6"/>
  <c r="J708" i="6"/>
  <c r="K708" i="6" s="1"/>
  <c r="L708" i="6" s="1"/>
  <c r="N708" i="6" s="1"/>
  <c r="M707" i="6"/>
  <c r="J707" i="6"/>
  <c r="K707" i="6" s="1"/>
  <c r="L707" i="6" s="1"/>
  <c r="N707" i="6" s="1"/>
  <c r="M706" i="6"/>
  <c r="J706" i="6"/>
  <c r="K706" i="6" s="1"/>
  <c r="L706" i="6" s="1"/>
  <c r="N706" i="6" s="1"/>
  <c r="M705" i="6"/>
  <c r="J705" i="6"/>
  <c r="K705" i="6" s="1"/>
  <c r="L705" i="6" s="1"/>
  <c r="N705" i="6" s="1"/>
  <c r="M704" i="6"/>
  <c r="J704" i="6"/>
  <c r="K704" i="6" s="1"/>
  <c r="L704" i="6" s="1"/>
  <c r="N704" i="6" s="1"/>
  <c r="M703" i="6"/>
  <c r="J703" i="6"/>
  <c r="K703" i="6" s="1"/>
  <c r="L703" i="6" s="1"/>
  <c r="N703" i="6" s="1"/>
  <c r="M702" i="6"/>
  <c r="J702" i="6"/>
  <c r="K702" i="6" s="1"/>
  <c r="L702" i="6" s="1"/>
  <c r="N702" i="6" s="1"/>
  <c r="M701" i="6"/>
  <c r="J701" i="6"/>
  <c r="K701" i="6" s="1"/>
  <c r="L701" i="6" s="1"/>
  <c r="N701" i="6" s="1"/>
  <c r="M700" i="6"/>
  <c r="J700" i="6"/>
  <c r="K700" i="6" s="1"/>
  <c r="L700" i="6" s="1"/>
  <c r="N700" i="6" s="1"/>
  <c r="M699" i="6"/>
  <c r="J699" i="6"/>
  <c r="K699" i="6" s="1"/>
  <c r="L699" i="6" s="1"/>
  <c r="N699" i="6" s="1"/>
  <c r="M698" i="6"/>
  <c r="J698" i="6"/>
  <c r="K698" i="6" s="1"/>
  <c r="L698" i="6" s="1"/>
  <c r="N698" i="6" s="1"/>
  <c r="M697" i="6"/>
  <c r="J697" i="6"/>
  <c r="K697" i="6" s="1"/>
  <c r="L697" i="6" s="1"/>
  <c r="N697" i="6" s="1"/>
  <c r="M696" i="6"/>
  <c r="J696" i="6"/>
  <c r="K696" i="6" s="1"/>
  <c r="L696" i="6" s="1"/>
  <c r="N696" i="6" s="1"/>
  <c r="M695" i="6"/>
  <c r="J695" i="6"/>
  <c r="K695" i="6" s="1"/>
  <c r="L695" i="6" s="1"/>
  <c r="N695" i="6" s="1"/>
  <c r="M694" i="6"/>
  <c r="J694" i="6"/>
  <c r="K694" i="6" s="1"/>
  <c r="L694" i="6" s="1"/>
  <c r="N694" i="6" s="1"/>
  <c r="M693" i="6"/>
  <c r="J693" i="6"/>
  <c r="K693" i="6" s="1"/>
  <c r="L693" i="6" s="1"/>
  <c r="N693" i="6" s="1"/>
  <c r="M692" i="6"/>
  <c r="J692" i="6"/>
  <c r="K692" i="6" s="1"/>
  <c r="L692" i="6" s="1"/>
  <c r="N692" i="6" s="1"/>
  <c r="M691" i="6"/>
  <c r="J691" i="6"/>
  <c r="K691" i="6" s="1"/>
  <c r="L691" i="6" s="1"/>
  <c r="N691" i="6" s="1"/>
  <c r="M690" i="6"/>
  <c r="J690" i="6"/>
  <c r="K690" i="6" s="1"/>
  <c r="L690" i="6" s="1"/>
  <c r="N690" i="6" s="1"/>
  <c r="M689" i="6"/>
  <c r="J689" i="6"/>
  <c r="K689" i="6" s="1"/>
  <c r="L689" i="6" s="1"/>
  <c r="N689" i="6" s="1"/>
  <c r="M688" i="6"/>
  <c r="J688" i="6"/>
  <c r="K688" i="6" s="1"/>
  <c r="L688" i="6" s="1"/>
  <c r="N688" i="6" s="1"/>
  <c r="M687" i="6"/>
  <c r="J687" i="6"/>
  <c r="K687" i="6" s="1"/>
  <c r="L687" i="6" s="1"/>
  <c r="N687" i="6" s="1"/>
  <c r="M686" i="6"/>
  <c r="J686" i="6"/>
  <c r="K686" i="6" s="1"/>
  <c r="L686" i="6" s="1"/>
  <c r="M685" i="6"/>
  <c r="J685" i="6"/>
  <c r="K685" i="6" s="1"/>
  <c r="L685" i="6" s="1"/>
  <c r="N685" i="6" s="1"/>
  <c r="M684" i="6"/>
  <c r="J684" i="6"/>
  <c r="K684" i="6" s="1"/>
  <c r="L684" i="6" s="1"/>
  <c r="N684" i="6" s="1"/>
  <c r="M683" i="6"/>
  <c r="J683" i="6"/>
  <c r="K683" i="6" s="1"/>
  <c r="L683" i="6" s="1"/>
  <c r="N683" i="6" s="1"/>
  <c r="M682" i="6"/>
  <c r="J682" i="6"/>
  <c r="K682" i="6" s="1"/>
  <c r="L682" i="6" s="1"/>
  <c r="N682" i="6" s="1"/>
  <c r="M681" i="6"/>
  <c r="J681" i="6"/>
  <c r="K681" i="6" s="1"/>
  <c r="L681" i="6" s="1"/>
  <c r="N681" i="6" s="1"/>
  <c r="M680" i="6"/>
  <c r="J680" i="6"/>
  <c r="K680" i="6" s="1"/>
  <c r="L680" i="6" s="1"/>
  <c r="N680" i="6" s="1"/>
  <c r="M679" i="6"/>
  <c r="J679" i="6"/>
  <c r="K679" i="6" s="1"/>
  <c r="L679" i="6" s="1"/>
  <c r="N679" i="6" s="1"/>
  <c r="M678" i="6"/>
  <c r="J678" i="6"/>
  <c r="K678" i="6" s="1"/>
  <c r="L678" i="6" s="1"/>
  <c r="N678" i="6" s="1"/>
  <c r="M677" i="6"/>
  <c r="J677" i="6"/>
  <c r="K677" i="6" s="1"/>
  <c r="L677" i="6" s="1"/>
  <c r="N677" i="6" s="1"/>
  <c r="M676" i="6"/>
  <c r="J676" i="6"/>
  <c r="K676" i="6" s="1"/>
  <c r="L676" i="6" s="1"/>
  <c r="N676" i="6" s="1"/>
  <c r="M675" i="6"/>
  <c r="J675" i="6"/>
  <c r="K675" i="6" s="1"/>
  <c r="L675" i="6" s="1"/>
  <c r="N675" i="6" s="1"/>
  <c r="M674" i="6"/>
  <c r="J674" i="6"/>
  <c r="K674" i="6" s="1"/>
  <c r="L674" i="6" s="1"/>
  <c r="N674" i="6" s="1"/>
  <c r="M673" i="6"/>
  <c r="J673" i="6"/>
  <c r="K673" i="6" s="1"/>
  <c r="L673" i="6" s="1"/>
  <c r="N673" i="6" s="1"/>
  <c r="M672" i="6"/>
  <c r="J672" i="6"/>
  <c r="K672" i="6" s="1"/>
  <c r="L672" i="6" s="1"/>
  <c r="N672" i="6" s="1"/>
  <c r="M671" i="6"/>
  <c r="J671" i="6"/>
  <c r="K671" i="6" s="1"/>
  <c r="L671" i="6" s="1"/>
  <c r="N671" i="6" s="1"/>
  <c r="M670" i="6"/>
  <c r="J670" i="6"/>
  <c r="K670" i="6" s="1"/>
  <c r="L670" i="6" s="1"/>
  <c r="N670" i="6" s="1"/>
  <c r="M669" i="6"/>
  <c r="J669" i="6"/>
  <c r="K669" i="6" s="1"/>
  <c r="L669" i="6" s="1"/>
  <c r="N669" i="6" s="1"/>
  <c r="M668" i="6"/>
  <c r="J668" i="6"/>
  <c r="K668" i="6" s="1"/>
  <c r="L668" i="6" s="1"/>
  <c r="N668" i="6" s="1"/>
  <c r="M667" i="6"/>
  <c r="J667" i="6"/>
  <c r="K667" i="6" s="1"/>
  <c r="L667" i="6" s="1"/>
  <c r="N667" i="6" s="1"/>
  <c r="M666" i="6"/>
  <c r="J666" i="6"/>
  <c r="K666" i="6" s="1"/>
  <c r="L666" i="6" s="1"/>
  <c r="N666" i="6" s="1"/>
  <c r="M665" i="6"/>
  <c r="J665" i="6"/>
  <c r="K665" i="6" s="1"/>
  <c r="L665" i="6" s="1"/>
  <c r="N665" i="6" s="1"/>
  <c r="M664" i="6"/>
  <c r="J664" i="6"/>
  <c r="K664" i="6" s="1"/>
  <c r="L664" i="6" s="1"/>
  <c r="N664" i="6" s="1"/>
  <c r="M663" i="6"/>
  <c r="J663" i="6"/>
  <c r="K663" i="6" s="1"/>
  <c r="L663" i="6" s="1"/>
  <c r="N663" i="6" s="1"/>
  <c r="M662" i="6"/>
  <c r="J662" i="6"/>
  <c r="K662" i="6" s="1"/>
  <c r="L662" i="6" s="1"/>
  <c r="N662" i="6" s="1"/>
  <c r="M661" i="6"/>
  <c r="J661" i="6"/>
  <c r="K661" i="6" s="1"/>
  <c r="L661" i="6" s="1"/>
  <c r="N661" i="6" s="1"/>
  <c r="M660" i="6"/>
  <c r="J660" i="6"/>
  <c r="K660" i="6" s="1"/>
  <c r="L660" i="6" s="1"/>
  <c r="N660" i="6" s="1"/>
  <c r="M659" i="6"/>
  <c r="J659" i="6"/>
  <c r="K659" i="6" s="1"/>
  <c r="L659" i="6" s="1"/>
  <c r="N659" i="6" s="1"/>
  <c r="M658" i="6"/>
  <c r="J658" i="6"/>
  <c r="K658" i="6" s="1"/>
  <c r="L658" i="6" s="1"/>
  <c r="N658" i="6" s="1"/>
  <c r="M657" i="6"/>
  <c r="J657" i="6"/>
  <c r="K657" i="6" s="1"/>
  <c r="L657" i="6" s="1"/>
  <c r="N657" i="6" s="1"/>
  <c r="M656" i="6"/>
  <c r="J656" i="6"/>
  <c r="K656" i="6" s="1"/>
  <c r="L656" i="6" s="1"/>
  <c r="N656" i="6" s="1"/>
  <c r="M655" i="6"/>
  <c r="J655" i="6"/>
  <c r="K655" i="6" s="1"/>
  <c r="L655" i="6" s="1"/>
  <c r="N655" i="6" s="1"/>
  <c r="M654" i="6"/>
  <c r="J654" i="6"/>
  <c r="K654" i="6" s="1"/>
  <c r="L654" i="6" s="1"/>
  <c r="N654" i="6" s="1"/>
  <c r="M653" i="6"/>
  <c r="J653" i="6"/>
  <c r="K653" i="6" s="1"/>
  <c r="L653" i="6" s="1"/>
  <c r="N653" i="6" s="1"/>
  <c r="M652" i="6"/>
  <c r="J652" i="6"/>
  <c r="K652" i="6" s="1"/>
  <c r="L652" i="6" s="1"/>
  <c r="N652" i="6" s="1"/>
  <c r="M651" i="6"/>
  <c r="J651" i="6"/>
  <c r="K651" i="6" s="1"/>
  <c r="L651" i="6" s="1"/>
  <c r="N651" i="6" s="1"/>
  <c r="M650" i="6"/>
  <c r="J650" i="6"/>
  <c r="K650" i="6" s="1"/>
  <c r="L650" i="6" s="1"/>
  <c r="N650" i="6" s="1"/>
  <c r="M649" i="6"/>
  <c r="J649" i="6"/>
  <c r="K649" i="6" s="1"/>
  <c r="L649" i="6" s="1"/>
  <c r="N649" i="6" s="1"/>
  <c r="M648" i="6"/>
  <c r="J648" i="6"/>
  <c r="K648" i="6" s="1"/>
  <c r="L648" i="6" s="1"/>
  <c r="N648" i="6" s="1"/>
  <c r="M647" i="6"/>
  <c r="J647" i="6"/>
  <c r="K647" i="6" s="1"/>
  <c r="L647" i="6" s="1"/>
  <c r="N647" i="6" s="1"/>
  <c r="M646" i="6"/>
  <c r="J646" i="6"/>
  <c r="K646" i="6" s="1"/>
  <c r="L646" i="6" s="1"/>
  <c r="N646" i="6" s="1"/>
  <c r="M645" i="6"/>
  <c r="J645" i="6"/>
  <c r="K645" i="6" s="1"/>
  <c r="L645" i="6" s="1"/>
  <c r="N645" i="6" s="1"/>
  <c r="M644" i="6"/>
  <c r="J644" i="6"/>
  <c r="K644" i="6" s="1"/>
  <c r="L644" i="6" s="1"/>
  <c r="N644" i="6" s="1"/>
  <c r="M643" i="6"/>
  <c r="J643" i="6"/>
  <c r="K643" i="6" s="1"/>
  <c r="L643" i="6" s="1"/>
  <c r="N643" i="6" s="1"/>
  <c r="M642" i="6"/>
  <c r="J642" i="6"/>
  <c r="K642" i="6" s="1"/>
  <c r="L642" i="6" s="1"/>
  <c r="N642" i="6" s="1"/>
  <c r="M641" i="6"/>
  <c r="J641" i="6"/>
  <c r="K641" i="6" s="1"/>
  <c r="L641" i="6" s="1"/>
  <c r="N641" i="6" s="1"/>
  <c r="M640" i="6"/>
  <c r="J640" i="6"/>
  <c r="K640" i="6" s="1"/>
  <c r="L640" i="6" s="1"/>
  <c r="N640" i="6" s="1"/>
  <c r="M639" i="6"/>
  <c r="J639" i="6"/>
  <c r="K639" i="6" s="1"/>
  <c r="L639" i="6" s="1"/>
  <c r="N639" i="6" s="1"/>
  <c r="M638" i="6"/>
  <c r="J638" i="6"/>
  <c r="K638" i="6" s="1"/>
  <c r="L638" i="6" s="1"/>
  <c r="N638" i="6" s="1"/>
  <c r="M637" i="6"/>
  <c r="J637" i="6"/>
  <c r="K637" i="6" s="1"/>
  <c r="L637" i="6" s="1"/>
  <c r="N637" i="6" s="1"/>
  <c r="M636" i="6"/>
  <c r="J636" i="6"/>
  <c r="K636" i="6" s="1"/>
  <c r="L636" i="6" s="1"/>
  <c r="N636" i="6" s="1"/>
  <c r="M635" i="6"/>
  <c r="J635" i="6"/>
  <c r="K635" i="6" s="1"/>
  <c r="L635" i="6" s="1"/>
  <c r="N635" i="6" s="1"/>
  <c r="M634" i="6"/>
  <c r="J634" i="6"/>
  <c r="K634" i="6" s="1"/>
  <c r="L634" i="6" s="1"/>
  <c r="N634" i="6" s="1"/>
  <c r="M633" i="6"/>
  <c r="J633" i="6"/>
  <c r="K633" i="6" s="1"/>
  <c r="L633" i="6" s="1"/>
  <c r="N633" i="6" s="1"/>
  <c r="M632" i="6"/>
  <c r="J632" i="6"/>
  <c r="K632" i="6" s="1"/>
  <c r="L632" i="6" s="1"/>
  <c r="N632" i="6" s="1"/>
  <c r="M631" i="6"/>
  <c r="J631" i="6"/>
  <c r="K631" i="6" s="1"/>
  <c r="L631" i="6" s="1"/>
  <c r="N631" i="6" s="1"/>
  <c r="M630" i="6"/>
  <c r="J630" i="6"/>
  <c r="K630" i="6" s="1"/>
  <c r="L630" i="6" s="1"/>
  <c r="N630" i="6" s="1"/>
  <c r="M629" i="6"/>
  <c r="J629" i="6"/>
  <c r="K629" i="6" s="1"/>
  <c r="L629" i="6" s="1"/>
  <c r="N629" i="6" s="1"/>
  <c r="M628" i="6"/>
  <c r="J628" i="6"/>
  <c r="K628" i="6" s="1"/>
  <c r="L628" i="6" s="1"/>
  <c r="N628" i="6" s="1"/>
  <c r="M627" i="6"/>
  <c r="J627" i="6"/>
  <c r="K627" i="6" s="1"/>
  <c r="L627" i="6" s="1"/>
  <c r="N627" i="6" s="1"/>
  <c r="M626" i="6"/>
  <c r="J626" i="6"/>
  <c r="K626" i="6" s="1"/>
  <c r="L626" i="6" s="1"/>
  <c r="N626" i="6" s="1"/>
  <c r="M625" i="6"/>
  <c r="J625" i="6"/>
  <c r="K625" i="6" s="1"/>
  <c r="L625" i="6" s="1"/>
  <c r="N625" i="6" s="1"/>
  <c r="M624" i="6"/>
  <c r="J624" i="6"/>
  <c r="K624" i="6" s="1"/>
  <c r="L624" i="6" s="1"/>
  <c r="N624" i="6" s="1"/>
  <c r="M623" i="6"/>
  <c r="J623" i="6"/>
  <c r="K623" i="6" s="1"/>
  <c r="L623" i="6" s="1"/>
  <c r="N623" i="6" s="1"/>
  <c r="M622" i="6"/>
  <c r="J622" i="6"/>
  <c r="K622" i="6" s="1"/>
  <c r="L622" i="6" s="1"/>
  <c r="N622" i="6" s="1"/>
  <c r="M621" i="6"/>
  <c r="J621" i="6"/>
  <c r="K621" i="6" s="1"/>
  <c r="L621" i="6" s="1"/>
  <c r="N621" i="6" s="1"/>
  <c r="M620" i="6"/>
  <c r="J620" i="6"/>
  <c r="K620" i="6" s="1"/>
  <c r="L620" i="6" s="1"/>
  <c r="N620" i="6" s="1"/>
  <c r="M619" i="6"/>
  <c r="J619" i="6"/>
  <c r="K619" i="6" s="1"/>
  <c r="L619" i="6" s="1"/>
  <c r="N619" i="6" s="1"/>
  <c r="M618" i="6"/>
  <c r="J618" i="6"/>
  <c r="K618" i="6" s="1"/>
  <c r="L618" i="6" s="1"/>
  <c r="N618" i="6" s="1"/>
  <c r="M617" i="6"/>
  <c r="J617" i="6"/>
  <c r="K617" i="6" s="1"/>
  <c r="L617" i="6" s="1"/>
  <c r="N617" i="6" s="1"/>
  <c r="M616" i="6"/>
  <c r="J616" i="6"/>
  <c r="K616" i="6" s="1"/>
  <c r="L616" i="6" s="1"/>
  <c r="N616" i="6" s="1"/>
  <c r="M615" i="6"/>
  <c r="J615" i="6"/>
  <c r="K615" i="6" s="1"/>
  <c r="L615" i="6" s="1"/>
  <c r="N615" i="6" s="1"/>
  <c r="M614" i="6"/>
  <c r="J614" i="6"/>
  <c r="K614" i="6" s="1"/>
  <c r="L614" i="6" s="1"/>
  <c r="M613" i="6"/>
  <c r="J613" i="6"/>
  <c r="K613" i="6" s="1"/>
  <c r="L613" i="6" s="1"/>
  <c r="N613" i="6" s="1"/>
  <c r="M612" i="6"/>
  <c r="J612" i="6"/>
  <c r="K612" i="6" s="1"/>
  <c r="L612" i="6" s="1"/>
  <c r="N612" i="6" s="1"/>
  <c r="M611" i="6"/>
  <c r="J611" i="6"/>
  <c r="K611" i="6" s="1"/>
  <c r="L611" i="6" s="1"/>
  <c r="N611" i="6" s="1"/>
  <c r="M610" i="6"/>
  <c r="J610" i="6"/>
  <c r="K610" i="6" s="1"/>
  <c r="L610" i="6" s="1"/>
  <c r="N610" i="6" s="1"/>
  <c r="M609" i="6"/>
  <c r="J609" i="6"/>
  <c r="K609" i="6" s="1"/>
  <c r="L609" i="6" s="1"/>
  <c r="N609" i="6" s="1"/>
  <c r="M608" i="6"/>
  <c r="J608" i="6"/>
  <c r="K608" i="6" s="1"/>
  <c r="L608" i="6" s="1"/>
  <c r="N608" i="6" s="1"/>
  <c r="M607" i="6"/>
  <c r="J607" i="6"/>
  <c r="K607" i="6" s="1"/>
  <c r="L607" i="6" s="1"/>
  <c r="N607" i="6" s="1"/>
  <c r="M606" i="6"/>
  <c r="J606" i="6"/>
  <c r="K606" i="6" s="1"/>
  <c r="L606" i="6" s="1"/>
  <c r="N606" i="6" s="1"/>
  <c r="M605" i="6"/>
  <c r="J605" i="6"/>
  <c r="K605" i="6" s="1"/>
  <c r="L605" i="6" s="1"/>
  <c r="N605" i="6" s="1"/>
  <c r="M604" i="6"/>
  <c r="J604" i="6"/>
  <c r="K604" i="6" s="1"/>
  <c r="L604" i="6" s="1"/>
  <c r="N604" i="6" s="1"/>
  <c r="M603" i="6"/>
  <c r="J603" i="6"/>
  <c r="K603" i="6" s="1"/>
  <c r="L603" i="6" s="1"/>
  <c r="N603" i="6" s="1"/>
  <c r="M602" i="6"/>
  <c r="J602" i="6"/>
  <c r="K602" i="6" s="1"/>
  <c r="L602" i="6" s="1"/>
  <c r="N602" i="6" s="1"/>
  <c r="M601" i="6"/>
  <c r="J601" i="6"/>
  <c r="K601" i="6" s="1"/>
  <c r="L601" i="6" s="1"/>
  <c r="N601" i="6" s="1"/>
  <c r="M600" i="6"/>
  <c r="J600" i="6"/>
  <c r="K600" i="6" s="1"/>
  <c r="L600" i="6" s="1"/>
  <c r="N600" i="6" s="1"/>
  <c r="M599" i="6"/>
  <c r="J599" i="6"/>
  <c r="K599" i="6" s="1"/>
  <c r="L599" i="6" s="1"/>
  <c r="N599" i="6" s="1"/>
  <c r="M598" i="6"/>
  <c r="J598" i="6"/>
  <c r="K598" i="6" s="1"/>
  <c r="L598" i="6" s="1"/>
  <c r="N598" i="6" s="1"/>
  <c r="M597" i="6"/>
  <c r="J597" i="6"/>
  <c r="K597" i="6" s="1"/>
  <c r="L597" i="6" s="1"/>
  <c r="N597" i="6" s="1"/>
  <c r="M596" i="6"/>
  <c r="J596" i="6"/>
  <c r="K596" i="6" s="1"/>
  <c r="L596" i="6" s="1"/>
  <c r="N596" i="6" s="1"/>
  <c r="M595" i="6"/>
  <c r="J595" i="6"/>
  <c r="K595" i="6" s="1"/>
  <c r="L595" i="6" s="1"/>
  <c r="N595" i="6" s="1"/>
  <c r="M594" i="6"/>
  <c r="J594" i="6"/>
  <c r="K594" i="6" s="1"/>
  <c r="L594" i="6" s="1"/>
  <c r="N594" i="6" s="1"/>
  <c r="M593" i="6"/>
  <c r="J593" i="6"/>
  <c r="K593" i="6" s="1"/>
  <c r="L593" i="6" s="1"/>
  <c r="N593" i="6" s="1"/>
  <c r="M592" i="6"/>
  <c r="J592" i="6"/>
  <c r="K592" i="6" s="1"/>
  <c r="L592" i="6" s="1"/>
  <c r="N592" i="6" s="1"/>
  <c r="M591" i="6"/>
  <c r="J591" i="6"/>
  <c r="K591" i="6" s="1"/>
  <c r="L591" i="6" s="1"/>
  <c r="N591" i="6" s="1"/>
  <c r="M590" i="6"/>
  <c r="J590" i="6"/>
  <c r="K590" i="6" s="1"/>
  <c r="L590" i="6" s="1"/>
  <c r="N590" i="6" s="1"/>
  <c r="M589" i="6"/>
  <c r="J589" i="6"/>
  <c r="K589" i="6" s="1"/>
  <c r="L589" i="6" s="1"/>
  <c r="N589" i="6" s="1"/>
  <c r="M588" i="6"/>
  <c r="J588" i="6"/>
  <c r="K588" i="6" s="1"/>
  <c r="L588" i="6" s="1"/>
  <c r="N588" i="6" s="1"/>
  <c r="M587" i="6"/>
  <c r="J587" i="6"/>
  <c r="K587" i="6" s="1"/>
  <c r="L587" i="6" s="1"/>
  <c r="N587" i="6" s="1"/>
  <c r="M586" i="6"/>
  <c r="J586" i="6"/>
  <c r="K586" i="6" s="1"/>
  <c r="L586" i="6" s="1"/>
  <c r="N586" i="6" s="1"/>
  <c r="M585" i="6"/>
  <c r="J585" i="6"/>
  <c r="K585" i="6" s="1"/>
  <c r="L585" i="6" s="1"/>
  <c r="N585" i="6" s="1"/>
  <c r="M584" i="6"/>
  <c r="J584" i="6"/>
  <c r="K584" i="6" s="1"/>
  <c r="L584" i="6" s="1"/>
  <c r="N584" i="6" s="1"/>
  <c r="M583" i="6"/>
  <c r="J583" i="6"/>
  <c r="K583" i="6" s="1"/>
  <c r="L583" i="6" s="1"/>
  <c r="N583" i="6" s="1"/>
  <c r="M582" i="6"/>
  <c r="J582" i="6"/>
  <c r="K582" i="6" s="1"/>
  <c r="L582" i="6" s="1"/>
  <c r="N582" i="6" s="1"/>
  <c r="M581" i="6"/>
  <c r="J581" i="6"/>
  <c r="K581" i="6" s="1"/>
  <c r="L581" i="6" s="1"/>
  <c r="N581" i="6" s="1"/>
  <c r="M580" i="6"/>
  <c r="J580" i="6"/>
  <c r="K580" i="6" s="1"/>
  <c r="L580" i="6" s="1"/>
  <c r="N580" i="6" s="1"/>
  <c r="M579" i="6"/>
  <c r="J579" i="6"/>
  <c r="K579" i="6" s="1"/>
  <c r="L579" i="6" s="1"/>
  <c r="N579" i="6" s="1"/>
  <c r="M578" i="6"/>
  <c r="J578" i="6"/>
  <c r="K578" i="6" s="1"/>
  <c r="L578" i="6" s="1"/>
  <c r="N578" i="6" s="1"/>
  <c r="M577" i="6"/>
  <c r="J577" i="6"/>
  <c r="K577" i="6" s="1"/>
  <c r="L577" i="6" s="1"/>
  <c r="N577" i="6" s="1"/>
  <c r="M576" i="6"/>
  <c r="J576" i="6"/>
  <c r="K576" i="6" s="1"/>
  <c r="L576" i="6" s="1"/>
  <c r="N576" i="6" s="1"/>
  <c r="M575" i="6"/>
  <c r="J575" i="6"/>
  <c r="K575" i="6" s="1"/>
  <c r="L575" i="6" s="1"/>
  <c r="N575" i="6" s="1"/>
  <c r="M574" i="6"/>
  <c r="J574" i="6"/>
  <c r="K574" i="6" s="1"/>
  <c r="L574" i="6" s="1"/>
  <c r="N574" i="6" s="1"/>
  <c r="M573" i="6"/>
  <c r="J573" i="6"/>
  <c r="K573" i="6" s="1"/>
  <c r="L573" i="6" s="1"/>
  <c r="N573" i="6" s="1"/>
  <c r="M572" i="6"/>
  <c r="J572" i="6"/>
  <c r="K572" i="6" s="1"/>
  <c r="L572" i="6" s="1"/>
  <c r="N572" i="6" s="1"/>
  <c r="M571" i="6"/>
  <c r="J571" i="6"/>
  <c r="K571" i="6" s="1"/>
  <c r="L571" i="6" s="1"/>
  <c r="N571" i="6" s="1"/>
  <c r="M570" i="6"/>
  <c r="J570" i="6"/>
  <c r="K570" i="6" s="1"/>
  <c r="L570" i="6" s="1"/>
  <c r="N570" i="6" s="1"/>
  <c r="M569" i="6"/>
  <c r="J569" i="6"/>
  <c r="K569" i="6" s="1"/>
  <c r="L569" i="6" s="1"/>
  <c r="N569" i="6" s="1"/>
  <c r="M568" i="6"/>
  <c r="J568" i="6"/>
  <c r="K568" i="6" s="1"/>
  <c r="L568" i="6" s="1"/>
  <c r="N568" i="6" s="1"/>
  <c r="M567" i="6"/>
  <c r="J567" i="6"/>
  <c r="K567" i="6" s="1"/>
  <c r="L567" i="6" s="1"/>
  <c r="N567" i="6" s="1"/>
  <c r="M566" i="6"/>
  <c r="J566" i="6"/>
  <c r="K566" i="6" s="1"/>
  <c r="L566" i="6" s="1"/>
  <c r="N566" i="6" s="1"/>
  <c r="M565" i="6"/>
  <c r="J565" i="6"/>
  <c r="K565" i="6" s="1"/>
  <c r="L565" i="6" s="1"/>
  <c r="N565" i="6" s="1"/>
  <c r="M564" i="6"/>
  <c r="J564" i="6"/>
  <c r="K564" i="6" s="1"/>
  <c r="L564" i="6" s="1"/>
  <c r="N564" i="6" s="1"/>
  <c r="M563" i="6"/>
  <c r="J563" i="6"/>
  <c r="K563" i="6" s="1"/>
  <c r="L563" i="6" s="1"/>
  <c r="N563" i="6" s="1"/>
  <c r="M562" i="6"/>
  <c r="J562" i="6"/>
  <c r="K562" i="6" s="1"/>
  <c r="L562" i="6" s="1"/>
  <c r="N562" i="6" s="1"/>
  <c r="M561" i="6"/>
  <c r="J561" i="6"/>
  <c r="K561" i="6" s="1"/>
  <c r="L561" i="6" s="1"/>
  <c r="N561" i="6" s="1"/>
  <c r="M560" i="6"/>
  <c r="J560" i="6"/>
  <c r="K560" i="6" s="1"/>
  <c r="L560" i="6" s="1"/>
  <c r="N560" i="6" s="1"/>
  <c r="M559" i="6"/>
  <c r="J559" i="6"/>
  <c r="K559" i="6" s="1"/>
  <c r="L559" i="6" s="1"/>
  <c r="N559" i="6" s="1"/>
  <c r="M558" i="6"/>
  <c r="J558" i="6"/>
  <c r="K558" i="6" s="1"/>
  <c r="L558" i="6" s="1"/>
  <c r="N558" i="6" s="1"/>
  <c r="M557" i="6"/>
  <c r="J557" i="6"/>
  <c r="K557" i="6" s="1"/>
  <c r="L557" i="6" s="1"/>
  <c r="N557" i="6" s="1"/>
  <c r="M556" i="6"/>
  <c r="J556" i="6"/>
  <c r="K556" i="6" s="1"/>
  <c r="L556" i="6" s="1"/>
  <c r="N556" i="6" s="1"/>
  <c r="M555" i="6"/>
  <c r="J555" i="6"/>
  <c r="K555" i="6" s="1"/>
  <c r="L555" i="6" s="1"/>
  <c r="N555" i="6" s="1"/>
  <c r="M554" i="6"/>
  <c r="J554" i="6"/>
  <c r="K554" i="6" s="1"/>
  <c r="L554" i="6" s="1"/>
  <c r="N554" i="6" s="1"/>
  <c r="M553" i="6"/>
  <c r="J553" i="6"/>
  <c r="K553" i="6" s="1"/>
  <c r="L553" i="6" s="1"/>
  <c r="N553" i="6" s="1"/>
  <c r="M552" i="6"/>
  <c r="J552" i="6"/>
  <c r="K552" i="6" s="1"/>
  <c r="L552" i="6" s="1"/>
  <c r="N552" i="6" s="1"/>
  <c r="M551" i="6"/>
  <c r="J551" i="6"/>
  <c r="K551" i="6" s="1"/>
  <c r="L551" i="6" s="1"/>
  <c r="N551" i="6" s="1"/>
  <c r="M550" i="6"/>
  <c r="J550" i="6"/>
  <c r="K550" i="6" s="1"/>
  <c r="L550" i="6" s="1"/>
  <c r="N550" i="6" s="1"/>
  <c r="M549" i="6"/>
  <c r="J549" i="6"/>
  <c r="K549" i="6" s="1"/>
  <c r="L549" i="6" s="1"/>
  <c r="N549" i="6" s="1"/>
  <c r="M548" i="6"/>
  <c r="J548" i="6"/>
  <c r="K548" i="6" s="1"/>
  <c r="L548" i="6" s="1"/>
  <c r="N548" i="6" s="1"/>
  <c r="M547" i="6"/>
  <c r="J547" i="6"/>
  <c r="K547" i="6" s="1"/>
  <c r="L547" i="6" s="1"/>
  <c r="N547" i="6" s="1"/>
  <c r="M546" i="6"/>
  <c r="J546" i="6"/>
  <c r="K546" i="6" s="1"/>
  <c r="L546" i="6" s="1"/>
  <c r="N546" i="6" s="1"/>
  <c r="M545" i="6"/>
  <c r="J545" i="6"/>
  <c r="K545" i="6" s="1"/>
  <c r="L545" i="6" s="1"/>
  <c r="N545" i="6" s="1"/>
  <c r="M544" i="6"/>
  <c r="J544" i="6"/>
  <c r="K544" i="6" s="1"/>
  <c r="L544" i="6" s="1"/>
  <c r="N544" i="6" s="1"/>
  <c r="M543" i="6"/>
  <c r="J543" i="6"/>
  <c r="K543" i="6" s="1"/>
  <c r="L543" i="6" s="1"/>
  <c r="N543" i="6" s="1"/>
  <c r="M542" i="6"/>
  <c r="J542" i="6"/>
  <c r="K542" i="6" s="1"/>
  <c r="L542" i="6" s="1"/>
  <c r="M541" i="6"/>
  <c r="J541" i="6"/>
  <c r="K541" i="6" s="1"/>
  <c r="L541" i="6" s="1"/>
  <c r="N541" i="6" s="1"/>
  <c r="M540" i="6"/>
  <c r="J540" i="6"/>
  <c r="K540" i="6" s="1"/>
  <c r="L540" i="6" s="1"/>
  <c r="N540" i="6" s="1"/>
  <c r="M539" i="6"/>
  <c r="J539" i="6"/>
  <c r="K539" i="6" s="1"/>
  <c r="L539" i="6" s="1"/>
  <c r="N539" i="6" s="1"/>
  <c r="M538" i="6"/>
  <c r="J538" i="6"/>
  <c r="K538" i="6" s="1"/>
  <c r="L538" i="6" s="1"/>
  <c r="N538" i="6" s="1"/>
  <c r="M537" i="6"/>
  <c r="J537" i="6"/>
  <c r="K537" i="6" s="1"/>
  <c r="L537" i="6" s="1"/>
  <c r="N537" i="6" s="1"/>
  <c r="M536" i="6"/>
  <c r="J536" i="6"/>
  <c r="K536" i="6" s="1"/>
  <c r="L536" i="6" s="1"/>
  <c r="N536" i="6" s="1"/>
  <c r="M535" i="6"/>
  <c r="J535" i="6"/>
  <c r="K535" i="6" s="1"/>
  <c r="L535" i="6" s="1"/>
  <c r="N535" i="6" s="1"/>
  <c r="M534" i="6"/>
  <c r="J534" i="6"/>
  <c r="K534" i="6" s="1"/>
  <c r="L534" i="6" s="1"/>
  <c r="N534" i="6" s="1"/>
  <c r="M533" i="6"/>
  <c r="J533" i="6"/>
  <c r="K533" i="6" s="1"/>
  <c r="L533" i="6" s="1"/>
  <c r="N533" i="6" s="1"/>
  <c r="M532" i="6"/>
  <c r="J532" i="6"/>
  <c r="K532" i="6" s="1"/>
  <c r="L532" i="6" s="1"/>
  <c r="N532" i="6" s="1"/>
  <c r="M531" i="6"/>
  <c r="J531" i="6"/>
  <c r="K531" i="6" s="1"/>
  <c r="L531" i="6" s="1"/>
  <c r="N531" i="6" s="1"/>
  <c r="M530" i="6"/>
  <c r="J530" i="6"/>
  <c r="K530" i="6" s="1"/>
  <c r="L530" i="6" s="1"/>
  <c r="N530" i="6" s="1"/>
  <c r="M529" i="6"/>
  <c r="J529" i="6"/>
  <c r="K529" i="6" s="1"/>
  <c r="L529" i="6" s="1"/>
  <c r="N529" i="6" s="1"/>
  <c r="M528" i="6"/>
  <c r="J528" i="6"/>
  <c r="K528" i="6" s="1"/>
  <c r="L528" i="6" s="1"/>
  <c r="N528" i="6" s="1"/>
  <c r="M527" i="6"/>
  <c r="J527" i="6"/>
  <c r="K527" i="6" s="1"/>
  <c r="L527" i="6" s="1"/>
  <c r="N527" i="6" s="1"/>
  <c r="M526" i="6"/>
  <c r="J526" i="6"/>
  <c r="K526" i="6" s="1"/>
  <c r="L526" i="6" s="1"/>
  <c r="N526" i="6" s="1"/>
  <c r="M525" i="6"/>
  <c r="J525" i="6"/>
  <c r="K525" i="6" s="1"/>
  <c r="L525" i="6" s="1"/>
  <c r="N525" i="6" s="1"/>
  <c r="M524" i="6"/>
  <c r="J524" i="6"/>
  <c r="K524" i="6" s="1"/>
  <c r="L524" i="6" s="1"/>
  <c r="N524" i="6" s="1"/>
  <c r="M523" i="6"/>
  <c r="J523" i="6"/>
  <c r="K523" i="6" s="1"/>
  <c r="L523" i="6" s="1"/>
  <c r="N523" i="6" s="1"/>
  <c r="M522" i="6"/>
  <c r="J522" i="6"/>
  <c r="K522" i="6" s="1"/>
  <c r="L522" i="6" s="1"/>
  <c r="N522" i="6" s="1"/>
  <c r="M521" i="6"/>
  <c r="J521" i="6"/>
  <c r="K521" i="6" s="1"/>
  <c r="L521" i="6" s="1"/>
  <c r="N521" i="6" s="1"/>
  <c r="M520" i="6"/>
  <c r="J520" i="6"/>
  <c r="K520" i="6" s="1"/>
  <c r="L520" i="6" s="1"/>
  <c r="N520" i="6" s="1"/>
  <c r="M519" i="6"/>
  <c r="J519" i="6"/>
  <c r="K519" i="6" s="1"/>
  <c r="L519" i="6" s="1"/>
  <c r="N519" i="6" s="1"/>
  <c r="M518" i="6"/>
  <c r="J518" i="6"/>
  <c r="K518" i="6" s="1"/>
  <c r="L518" i="6" s="1"/>
  <c r="N518" i="6" s="1"/>
  <c r="M517" i="6"/>
  <c r="J517" i="6"/>
  <c r="K517" i="6" s="1"/>
  <c r="L517" i="6" s="1"/>
  <c r="N517" i="6" s="1"/>
  <c r="M516" i="6"/>
  <c r="J516" i="6"/>
  <c r="K516" i="6" s="1"/>
  <c r="L516" i="6" s="1"/>
  <c r="N516" i="6" s="1"/>
  <c r="M515" i="6"/>
  <c r="J515" i="6"/>
  <c r="K515" i="6" s="1"/>
  <c r="L515" i="6" s="1"/>
  <c r="N515" i="6" s="1"/>
  <c r="M514" i="6"/>
  <c r="J514" i="6"/>
  <c r="K514" i="6" s="1"/>
  <c r="L514" i="6" s="1"/>
  <c r="N514" i="6" s="1"/>
  <c r="M513" i="6"/>
  <c r="J513" i="6"/>
  <c r="K513" i="6" s="1"/>
  <c r="L513" i="6" s="1"/>
  <c r="N513" i="6" s="1"/>
  <c r="M512" i="6"/>
  <c r="J512" i="6"/>
  <c r="K512" i="6" s="1"/>
  <c r="L512" i="6" s="1"/>
  <c r="N512" i="6" s="1"/>
  <c r="M511" i="6"/>
  <c r="J511" i="6"/>
  <c r="K511" i="6" s="1"/>
  <c r="L511" i="6" s="1"/>
  <c r="N511" i="6" s="1"/>
  <c r="M510" i="6"/>
  <c r="J510" i="6"/>
  <c r="K510" i="6" s="1"/>
  <c r="L510" i="6" s="1"/>
  <c r="N510" i="6" s="1"/>
  <c r="M509" i="6"/>
  <c r="J509" i="6"/>
  <c r="K509" i="6" s="1"/>
  <c r="L509" i="6" s="1"/>
  <c r="N509" i="6" s="1"/>
  <c r="M508" i="6"/>
  <c r="J508" i="6"/>
  <c r="K508" i="6" s="1"/>
  <c r="L508" i="6" s="1"/>
  <c r="N508" i="6" s="1"/>
  <c r="M507" i="6"/>
  <c r="J507" i="6"/>
  <c r="K507" i="6" s="1"/>
  <c r="L507" i="6" s="1"/>
  <c r="N507" i="6" s="1"/>
  <c r="M506" i="6"/>
  <c r="J506" i="6"/>
  <c r="K506" i="6" s="1"/>
  <c r="L506" i="6" s="1"/>
  <c r="M505" i="6"/>
  <c r="J505" i="6"/>
  <c r="K505" i="6" s="1"/>
  <c r="L505" i="6" s="1"/>
  <c r="N505" i="6" s="1"/>
  <c r="M504" i="6"/>
  <c r="J504" i="6"/>
  <c r="K504" i="6" s="1"/>
  <c r="L504" i="6" s="1"/>
  <c r="N504" i="6" s="1"/>
  <c r="M503" i="6"/>
  <c r="J503" i="6"/>
  <c r="K503" i="6" s="1"/>
  <c r="L503" i="6" s="1"/>
  <c r="N503" i="6" s="1"/>
  <c r="M502" i="6"/>
  <c r="J502" i="6"/>
  <c r="K502" i="6" s="1"/>
  <c r="L502" i="6" s="1"/>
  <c r="N502" i="6" s="1"/>
  <c r="M501" i="6"/>
  <c r="J501" i="6"/>
  <c r="K501" i="6" s="1"/>
  <c r="L501" i="6" s="1"/>
  <c r="N501" i="6" s="1"/>
  <c r="M500" i="6"/>
  <c r="J500" i="6"/>
  <c r="K500" i="6" s="1"/>
  <c r="L500" i="6" s="1"/>
  <c r="N500" i="6" s="1"/>
  <c r="M499" i="6"/>
  <c r="J499" i="6"/>
  <c r="K499" i="6" s="1"/>
  <c r="L499" i="6" s="1"/>
  <c r="N499" i="6" s="1"/>
  <c r="M498" i="6"/>
  <c r="J498" i="6"/>
  <c r="K498" i="6" s="1"/>
  <c r="L498" i="6" s="1"/>
  <c r="N498" i="6" s="1"/>
  <c r="M497" i="6"/>
  <c r="J497" i="6"/>
  <c r="K497" i="6" s="1"/>
  <c r="L497" i="6" s="1"/>
  <c r="N497" i="6" s="1"/>
  <c r="M496" i="6"/>
  <c r="J496" i="6"/>
  <c r="K496" i="6" s="1"/>
  <c r="L496" i="6" s="1"/>
  <c r="N496" i="6" s="1"/>
  <c r="M495" i="6"/>
  <c r="J495" i="6"/>
  <c r="K495" i="6" s="1"/>
  <c r="L495" i="6" s="1"/>
  <c r="N495" i="6" s="1"/>
  <c r="M494" i="6"/>
  <c r="J494" i="6"/>
  <c r="K494" i="6" s="1"/>
  <c r="L494" i="6" s="1"/>
  <c r="N494" i="6" s="1"/>
  <c r="M493" i="6"/>
  <c r="J493" i="6"/>
  <c r="K493" i="6" s="1"/>
  <c r="L493" i="6" s="1"/>
  <c r="N493" i="6" s="1"/>
  <c r="M492" i="6"/>
  <c r="J492" i="6"/>
  <c r="K492" i="6" s="1"/>
  <c r="L492" i="6" s="1"/>
  <c r="N492" i="6" s="1"/>
  <c r="M491" i="6"/>
  <c r="J491" i="6"/>
  <c r="K491" i="6" s="1"/>
  <c r="L491" i="6" s="1"/>
  <c r="N491" i="6" s="1"/>
  <c r="M490" i="6"/>
  <c r="J490" i="6"/>
  <c r="K490" i="6" s="1"/>
  <c r="L490" i="6" s="1"/>
  <c r="N490" i="6" s="1"/>
  <c r="M489" i="6"/>
  <c r="J489" i="6"/>
  <c r="K489" i="6" s="1"/>
  <c r="L489" i="6" s="1"/>
  <c r="N489" i="6" s="1"/>
  <c r="M488" i="6"/>
  <c r="J488" i="6"/>
  <c r="K488" i="6" s="1"/>
  <c r="L488" i="6" s="1"/>
  <c r="N488" i="6" s="1"/>
  <c r="M487" i="6"/>
  <c r="J487" i="6"/>
  <c r="K487" i="6" s="1"/>
  <c r="L487" i="6" s="1"/>
  <c r="N487" i="6" s="1"/>
  <c r="M486" i="6"/>
  <c r="J486" i="6"/>
  <c r="K486" i="6" s="1"/>
  <c r="L486" i="6" s="1"/>
  <c r="N486" i="6" s="1"/>
  <c r="M485" i="6"/>
  <c r="J485" i="6"/>
  <c r="K485" i="6" s="1"/>
  <c r="L485" i="6" s="1"/>
  <c r="N485" i="6" s="1"/>
  <c r="M484" i="6"/>
  <c r="J484" i="6"/>
  <c r="K484" i="6" s="1"/>
  <c r="L484" i="6" s="1"/>
  <c r="N484" i="6" s="1"/>
  <c r="M483" i="6"/>
  <c r="J483" i="6"/>
  <c r="K483" i="6" s="1"/>
  <c r="L483" i="6" s="1"/>
  <c r="N483" i="6" s="1"/>
  <c r="M482" i="6"/>
  <c r="J482" i="6"/>
  <c r="K482" i="6" s="1"/>
  <c r="L482" i="6" s="1"/>
  <c r="N482" i="6" s="1"/>
  <c r="M481" i="6"/>
  <c r="J481" i="6"/>
  <c r="K481" i="6" s="1"/>
  <c r="L481" i="6" s="1"/>
  <c r="N481" i="6" s="1"/>
  <c r="M480" i="6"/>
  <c r="J480" i="6"/>
  <c r="K480" i="6" s="1"/>
  <c r="L480" i="6" s="1"/>
  <c r="N480" i="6" s="1"/>
  <c r="M479" i="6"/>
  <c r="J479" i="6"/>
  <c r="K479" i="6" s="1"/>
  <c r="L479" i="6" s="1"/>
  <c r="N479" i="6" s="1"/>
  <c r="M478" i="6"/>
  <c r="J478" i="6"/>
  <c r="K478" i="6" s="1"/>
  <c r="L478" i="6" s="1"/>
  <c r="N478" i="6" s="1"/>
  <c r="M477" i="6"/>
  <c r="J477" i="6"/>
  <c r="K477" i="6" s="1"/>
  <c r="L477" i="6" s="1"/>
  <c r="N477" i="6" s="1"/>
  <c r="M476" i="6"/>
  <c r="J476" i="6"/>
  <c r="K476" i="6" s="1"/>
  <c r="L476" i="6" s="1"/>
  <c r="N476" i="6" s="1"/>
  <c r="M475" i="6"/>
  <c r="J475" i="6"/>
  <c r="K475" i="6" s="1"/>
  <c r="L475" i="6" s="1"/>
  <c r="N475" i="6" s="1"/>
  <c r="M474" i="6"/>
  <c r="J474" i="6"/>
  <c r="K474" i="6" s="1"/>
  <c r="L474" i="6" s="1"/>
  <c r="N474" i="6" s="1"/>
  <c r="M473" i="6"/>
  <c r="J473" i="6"/>
  <c r="K473" i="6" s="1"/>
  <c r="L473" i="6" s="1"/>
  <c r="N473" i="6" s="1"/>
  <c r="M472" i="6"/>
  <c r="J472" i="6"/>
  <c r="K472" i="6" s="1"/>
  <c r="L472" i="6" s="1"/>
  <c r="N472" i="6" s="1"/>
  <c r="M471" i="6"/>
  <c r="J471" i="6"/>
  <c r="K471" i="6" s="1"/>
  <c r="L471" i="6" s="1"/>
  <c r="N471" i="6" s="1"/>
  <c r="M470" i="6"/>
  <c r="J470" i="6"/>
  <c r="K470" i="6" s="1"/>
  <c r="L470" i="6" s="1"/>
  <c r="M469" i="6"/>
  <c r="J469" i="6"/>
  <c r="K469" i="6" s="1"/>
  <c r="L469" i="6" s="1"/>
  <c r="N469" i="6" s="1"/>
  <c r="M468" i="6"/>
  <c r="J468" i="6"/>
  <c r="K468" i="6" s="1"/>
  <c r="L468" i="6" s="1"/>
  <c r="N468" i="6" s="1"/>
  <c r="M467" i="6"/>
  <c r="J467" i="6"/>
  <c r="K467" i="6" s="1"/>
  <c r="L467" i="6" s="1"/>
  <c r="N467" i="6" s="1"/>
  <c r="M466" i="6"/>
  <c r="J466" i="6"/>
  <c r="K466" i="6" s="1"/>
  <c r="L466" i="6" s="1"/>
  <c r="N466" i="6" s="1"/>
  <c r="M465" i="6"/>
  <c r="J465" i="6"/>
  <c r="K465" i="6" s="1"/>
  <c r="L465" i="6" s="1"/>
  <c r="N465" i="6" s="1"/>
  <c r="M464" i="6"/>
  <c r="J464" i="6"/>
  <c r="K464" i="6" s="1"/>
  <c r="L464" i="6" s="1"/>
  <c r="N464" i="6" s="1"/>
  <c r="M463" i="6"/>
  <c r="J463" i="6"/>
  <c r="K463" i="6" s="1"/>
  <c r="L463" i="6" s="1"/>
  <c r="N463" i="6" s="1"/>
  <c r="M462" i="6"/>
  <c r="J462" i="6"/>
  <c r="K462" i="6" s="1"/>
  <c r="L462" i="6" s="1"/>
  <c r="N462" i="6" s="1"/>
  <c r="M461" i="6"/>
  <c r="J461" i="6"/>
  <c r="K461" i="6" s="1"/>
  <c r="L461" i="6" s="1"/>
  <c r="N461" i="6" s="1"/>
  <c r="M460" i="6"/>
  <c r="J460" i="6"/>
  <c r="K460" i="6" s="1"/>
  <c r="L460" i="6" s="1"/>
  <c r="N460" i="6" s="1"/>
  <c r="M459" i="6"/>
  <c r="J459" i="6"/>
  <c r="K459" i="6" s="1"/>
  <c r="L459" i="6" s="1"/>
  <c r="N459" i="6" s="1"/>
  <c r="M458" i="6"/>
  <c r="J458" i="6"/>
  <c r="K458" i="6" s="1"/>
  <c r="L458" i="6" s="1"/>
  <c r="N458" i="6" s="1"/>
  <c r="M457" i="6"/>
  <c r="J457" i="6"/>
  <c r="K457" i="6" s="1"/>
  <c r="L457" i="6" s="1"/>
  <c r="N457" i="6" s="1"/>
  <c r="M456" i="6"/>
  <c r="J456" i="6"/>
  <c r="K456" i="6" s="1"/>
  <c r="L456" i="6" s="1"/>
  <c r="N456" i="6" s="1"/>
  <c r="M455" i="6"/>
  <c r="J455" i="6"/>
  <c r="K455" i="6" s="1"/>
  <c r="L455" i="6" s="1"/>
  <c r="N455" i="6" s="1"/>
  <c r="M454" i="6"/>
  <c r="J454" i="6"/>
  <c r="K454" i="6" s="1"/>
  <c r="L454" i="6" s="1"/>
  <c r="N454" i="6" s="1"/>
  <c r="M453" i="6"/>
  <c r="J453" i="6"/>
  <c r="K453" i="6" s="1"/>
  <c r="L453" i="6" s="1"/>
  <c r="N453" i="6" s="1"/>
  <c r="M452" i="6"/>
  <c r="J452" i="6"/>
  <c r="K452" i="6" s="1"/>
  <c r="L452" i="6" s="1"/>
  <c r="N452" i="6" s="1"/>
  <c r="M451" i="6"/>
  <c r="J451" i="6"/>
  <c r="K451" i="6" s="1"/>
  <c r="L451" i="6" s="1"/>
  <c r="N451" i="6" s="1"/>
  <c r="M450" i="6"/>
  <c r="J450" i="6"/>
  <c r="K450" i="6" s="1"/>
  <c r="L450" i="6" s="1"/>
  <c r="N450" i="6" s="1"/>
  <c r="M449" i="6"/>
  <c r="J449" i="6"/>
  <c r="K449" i="6" s="1"/>
  <c r="L449" i="6" s="1"/>
  <c r="N449" i="6" s="1"/>
  <c r="M448" i="6"/>
  <c r="J448" i="6"/>
  <c r="K448" i="6" s="1"/>
  <c r="L448" i="6" s="1"/>
  <c r="N448" i="6" s="1"/>
  <c r="M447" i="6"/>
  <c r="J447" i="6"/>
  <c r="K447" i="6" s="1"/>
  <c r="L447" i="6" s="1"/>
  <c r="N447" i="6" s="1"/>
  <c r="M446" i="6"/>
  <c r="J446" i="6"/>
  <c r="K446" i="6" s="1"/>
  <c r="L446" i="6" s="1"/>
  <c r="N446" i="6" s="1"/>
  <c r="M445" i="6"/>
  <c r="J445" i="6"/>
  <c r="K445" i="6" s="1"/>
  <c r="L445" i="6" s="1"/>
  <c r="N445" i="6" s="1"/>
  <c r="M444" i="6"/>
  <c r="J444" i="6"/>
  <c r="K444" i="6" s="1"/>
  <c r="L444" i="6" s="1"/>
  <c r="N444" i="6" s="1"/>
  <c r="M443" i="6"/>
  <c r="J443" i="6"/>
  <c r="K443" i="6" s="1"/>
  <c r="L443" i="6" s="1"/>
  <c r="N443" i="6" s="1"/>
  <c r="M442" i="6"/>
  <c r="J442" i="6"/>
  <c r="K442" i="6" s="1"/>
  <c r="L442" i="6" s="1"/>
  <c r="N442" i="6" s="1"/>
  <c r="M441" i="6"/>
  <c r="J441" i="6"/>
  <c r="K441" i="6" s="1"/>
  <c r="L441" i="6" s="1"/>
  <c r="N441" i="6" s="1"/>
  <c r="M440" i="6"/>
  <c r="J440" i="6"/>
  <c r="K440" i="6" s="1"/>
  <c r="L440" i="6" s="1"/>
  <c r="N440" i="6" s="1"/>
  <c r="M439" i="6"/>
  <c r="J439" i="6"/>
  <c r="K439" i="6" s="1"/>
  <c r="L439" i="6" s="1"/>
  <c r="N439" i="6" s="1"/>
  <c r="M438" i="6"/>
  <c r="J438" i="6"/>
  <c r="K438" i="6" s="1"/>
  <c r="L438" i="6" s="1"/>
  <c r="N438" i="6" s="1"/>
  <c r="M437" i="6"/>
  <c r="J437" i="6"/>
  <c r="K437" i="6" s="1"/>
  <c r="L437" i="6" s="1"/>
  <c r="N437" i="6" s="1"/>
  <c r="M436" i="6"/>
  <c r="J436" i="6"/>
  <c r="K436" i="6" s="1"/>
  <c r="L436" i="6" s="1"/>
  <c r="N436" i="6" s="1"/>
  <c r="M435" i="6"/>
  <c r="J435" i="6"/>
  <c r="K435" i="6" s="1"/>
  <c r="L435" i="6" s="1"/>
  <c r="N435" i="6" s="1"/>
  <c r="M434" i="6"/>
  <c r="J434" i="6"/>
  <c r="K434" i="6" s="1"/>
  <c r="L434" i="6" s="1"/>
  <c r="M433" i="6"/>
  <c r="J433" i="6"/>
  <c r="K433" i="6" s="1"/>
  <c r="L433" i="6" s="1"/>
  <c r="N433" i="6" s="1"/>
  <c r="M432" i="6"/>
  <c r="J432" i="6"/>
  <c r="K432" i="6" s="1"/>
  <c r="L432" i="6" s="1"/>
  <c r="N432" i="6" s="1"/>
  <c r="M431" i="6"/>
  <c r="J431" i="6"/>
  <c r="K431" i="6" s="1"/>
  <c r="L431" i="6" s="1"/>
  <c r="N431" i="6" s="1"/>
  <c r="M430" i="6"/>
  <c r="J430" i="6"/>
  <c r="K430" i="6" s="1"/>
  <c r="L430" i="6" s="1"/>
  <c r="N430" i="6" s="1"/>
  <c r="M429" i="6"/>
  <c r="J429" i="6"/>
  <c r="K429" i="6" s="1"/>
  <c r="L429" i="6" s="1"/>
  <c r="N429" i="6" s="1"/>
  <c r="M428" i="6"/>
  <c r="J428" i="6"/>
  <c r="K428" i="6" s="1"/>
  <c r="L428" i="6" s="1"/>
  <c r="N428" i="6" s="1"/>
  <c r="M427" i="6"/>
  <c r="J427" i="6"/>
  <c r="K427" i="6" s="1"/>
  <c r="L427" i="6" s="1"/>
  <c r="N427" i="6" s="1"/>
  <c r="M426" i="6"/>
  <c r="J426" i="6"/>
  <c r="K426" i="6" s="1"/>
  <c r="L426" i="6" s="1"/>
  <c r="N426" i="6" s="1"/>
  <c r="M425" i="6"/>
  <c r="J425" i="6"/>
  <c r="K425" i="6" s="1"/>
  <c r="L425" i="6" s="1"/>
  <c r="N425" i="6" s="1"/>
  <c r="M424" i="6"/>
  <c r="J424" i="6"/>
  <c r="K424" i="6" s="1"/>
  <c r="L424" i="6" s="1"/>
  <c r="N424" i="6" s="1"/>
  <c r="M423" i="6"/>
  <c r="J423" i="6"/>
  <c r="K423" i="6" s="1"/>
  <c r="L423" i="6" s="1"/>
  <c r="N423" i="6" s="1"/>
  <c r="M422" i="6"/>
  <c r="J422" i="6"/>
  <c r="K422" i="6" s="1"/>
  <c r="L422" i="6" s="1"/>
  <c r="N422" i="6" s="1"/>
  <c r="M421" i="6"/>
  <c r="J421" i="6"/>
  <c r="K421" i="6" s="1"/>
  <c r="L421" i="6" s="1"/>
  <c r="N421" i="6" s="1"/>
  <c r="M420" i="6"/>
  <c r="J420" i="6"/>
  <c r="K420" i="6" s="1"/>
  <c r="L420" i="6" s="1"/>
  <c r="N420" i="6" s="1"/>
  <c r="M419" i="6"/>
  <c r="J419" i="6"/>
  <c r="K419" i="6" s="1"/>
  <c r="L419" i="6" s="1"/>
  <c r="N419" i="6" s="1"/>
  <c r="M418" i="6"/>
  <c r="J418" i="6"/>
  <c r="K418" i="6" s="1"/>
  <c r="L418" i="6" s="1"/>
  <c r="N418" i="6" s="1"/>
  <c r="M417" i="6"/>
  <c r="J417" i="6"/>
  <c r="K417" i="6" s="1"/>
  <c r="L417" i="6" s="1"/>
  <c r="N417" i="6" s="1"/>
  <c r="M416" i="6"/>
  <c r="J416" i="6"/>
  <c r="K416" i="6" s="1"/>
  <c r="L416" i="6" s="1"/>
  <c r="N416" i="6" s="1"/>
  <c r="M415" i="6"/>
  <c r="J415" i="6"/>
  <c r="K415" i="6" s="1"/>
  <c r="L415" i="6" s="1"/>
  <c r="N415" i="6" s="1"/>
  <c r="M414" i="6"/>
  <c r="J414" i="6"/>
  <c r="K414" i="6" s="1"/>
  <c r="L414" i="6" s="1"/>
  <c r="N414" i="6" s="1"/>
  <c r="M413" i="6"/>
  <c r="J413" i="6"/>
  <c r="K413" i="6" s="1"/>
  <c r="L413" i="6" s="1"/>
  <c r="N413" i="6" s="1"/>
  <c r="M412" i="6"/>
  <c r="J412" i="6"/>
  <c r="K412" i="6" s="1"/>
  <c r="L412" i="6" s="1"/>
  <c r="N412" i="6" s="1"/>
  <c r="M411" i="6"/>
  <c r="J411" i="6"/>
  <c r="K411" i="6" s="1"/>
  <c r="L411" i="6" s="1"/>
  <c r="N411" i="6" s="1"/>
  <c r="M410" i="6"/>
  <c r="J410" i="6"/>
  <c r="K410" i="6" s="1"/>
  <c r="L410" i="6" s="1"/>
  <c r="N410" i="6" s="1"/>
  <c r="M409" i="6"/>
  <c r="J409" i="6"/>
  <c r="K409" i="6" s="1"/>
  <c r="L409" i="6" s="1"/>
  <c r="N409" i="6" s="1"/>
  <c r="M408" i="6"/>
  <c r="J408" i="6"/>
  <c r="K408" i="6" s="1"/>
  <c r="L408" i="6" s="1"/>
  <c r="N408" i="6" s="1"/>
  <c r="M407" i="6"/>
  <c r="J407" i="6"/>
  <c r="K407" i="6" s="1"/>
  <c r="L407" i="6" s="1"/>
  <c r="N407" i="6" s="1"/>
  <c r="M406" i="6"/>
  <c r="J406" i="6"/>
  <c r="K406" i="6" s="1"/>
  <c r="L406" i="6" s="1"/>
  <c r="N406" i="6" s="1"/>
  <c r="M405" i="6"/>
  <c r="J405" i="6"/>
  <c r="K405" i="6" s="1"/>
  <c r="L405" i="6" s="1"/>
  <c r="N405" i="6" s="1"/>
  <c r="M404" i="6"/>
  <c r="J404" i="6"/>
  <c r="K404" i="6" s="1"/>
  <c r="L404" i="6" s="1"/>
  <c r="N404" i="6" s="1"/>
  <c r="M403" i="6"/>
  <c r="J403" i="6"/>
  <c r="K403" i="6" s="1"/>
  <c r="L403" i="6" s="1"/>
  <c r="N403" i="6" s="1"/>
  <c r="M402" i="6"/>
  <c r="J402" i="6"/>
  <c r="K402" i="6" s="1"/>
  <c r="L402" i="6" s="1"/>
  <c r="N402" i="6" s="1"/>
  <c r="M401" i="6"/>
  <c r="J401" i="6"/>
  <c r="K401" i="6" s="1"/>
  <c r="L401" i="6" s="1"/>
  <c r="N401" i="6" s="1"/>
  <c r="M400" i="6"/>
  <c r="J400" i="6"/>
  <c r="K400" i="6" s="1"/>
  <c r="L400" i="6" s="1"/>
  <c r="N400" i="6" s="1"/>
  <c r="M399" i="6"/>
  <c r="J399" i="6"/>
  <c r="K399" i="6" s="1"/>
  <c r="L399" i="6" s="1"/>
  <c r="N399" i="6" s="1"/>
  <c r="M398" i="6"/>
  <c r="J398" i="6"/>
  <c r="K398" i="6" s="1"/>
  <c r="L398" i="6" s="1"/>
  <c r="M397" i="6"/>
  <c r="J397" i="6"/>
  <c r="K397" i="6" s="1"/>
  <c r="L397" i="6" s="1"/>
  <c r="N397" i="6" s="1"/>
  <c r="M396" i="6"/>
  <c r="J396" i="6"/>
  <c r="K396" i="6" s="1"/>
  <c r="L396" i="6" s="1"/>
  <c r="N396" i="6" s="1"/>
  <c r="M395" i="6"/>
  <c r="J395" i="6"/>
  <c r="K395" i="6" s="1"/>
  <c r="L395" i="6" s="1"/>
  <c r="N395" i="6" s="1"/>
  <c r="M394" i="6"/>
  <c r="J394" i="6"/>
  <c r="K394" i="6" s="1"/>
  <c r="L394" i="6" s="1"/>
  <c r="N394" i="6" s="1"/>
  <c r="M393" i="6"/>
  <c r="J393" i="6"/>
  <c r="K393" i="6" s="1"/>
  <c r="L393" i="6" s="1"/>
  <c r="N393" i="6" s="1"/>
  <c r="M392" i="6"/>
  <c r="J392" i="6"/>
  <c r="K392" i="6" s="1"/>
  <c r="L392" i="6" s="1"/>
  <c r="N392" i="6" s="1"/>
  <c r="M391" i="6"/>
  <c r="J391" i="6"/>
  <c r="K391" i="6" s="1"/>
  <c r="L391" i="6" s="1"/>
  <c r="N391" i="6" s="1"/>
  <c r="M390" i="6"/>
  <c r="J390" i="6"/>
  <c r="K390" i="6" s="1"/>
  <c r="L390" i="6" s="1"/>
  <c r="N390" i="6" s="1"/>
  <c r="M389" i="6"/>
  <c r="J389" i="6"/>
  <c r="K389" i="6" s="1"/>
  <c r="L389" i="6" s="1"/>
  <c r="N389" i="6" s="1"/>
  <c r="M388" i="6"/>
  <c r="J388" i="6"/>
  <c r="K388" i="6" s="1"/>
  <c r="L388" i="6" s="1"/>
  <c r="N388" i="6" s="1"/>
  <c r="M387" i="6"/>
  <c r="J387" i="6"/>
  <c r="K387" i="6" s="1"/>
  <c r="L387" i="6" s="1"/>
  <c r="N387" i="6" s="1"/>
  <c r="M386" i="6"/>
  <c r="J386" i="6"/>
  <c r="K386" i="6" s="1"/>
  <c r="L386" i="6" s="1"/>
  <c r="N386" i="6" s="1"/>
  <c r="M385" i="6"/>
  <c r="J385" i="6"/>
  <c r="K385" i="6" s="1"/>
  <c r="L385" i="6" s="1"/>
  <c r="N385" i="6" s="1"/>
  <c r="M384" i="6"/>
  <c r="J384" i="6"/>
  <c r="K384" i="6" s="1"/>
  <c r="L384" i="6" s="1"/>
  <c r="N384" i="6" s="1"/>
  <c r="M383" i="6"/>
  <c r="J383" i="6"/>
  <c r="K383" i="6" s="1"/>
  <c r="L383" i="6" s="1"/>
  <c r="N383" i="6" s="1"/>
  <c r="M382" i="6"/>
  <c r="J382" i="6"/>
  <c r="K382" i="6" s="1"/>
  <c r="L382" i="6" s="1"/>
  <c r="N382" i="6" s="1"/>
  <c r="M381" i="6"/>
  <c r="J381" i="6"/>
  <c r="K381" i="6" s="1"/>
  <c r="L381" i="6" s="1"/>
  <c r="N381" i="6" s="1"/>
  <c r="M380" i="6"/>
  <c r="J380" i="6"/>
  <c r="K380" i="6" s="1"/>
  <c r="L380" i="6" s="1"/>
  <c r="N380" i="6" s="1"/>
  <c r="M379" i="6"/>
  <c r="J379" i="6"/>
  <c r="K379" i="6" s="1"/>
  <c r="L379" i="6" s="1"/>
  <c r="N379" i="6" s="1"/>
  <c r="M378" i="6"/>
  <c r="J378" i="6"/>
  <c r="K378" i="6" s="1"/>
  <c r="L378" i="6" s="1"/>
  <c r="N378" i="6" s="1"/>
  <c r="M377" i="6"/>
  <c r="J377" i="6"/>
  <c r="K377" i="6" s="1"/>
  <c r="L377" i="6" s="1"/>
  <c r="N377" i="6" s="1"/>
  <c r="M376" i="6"/>
  <c r="J376" i="6"/>
  <c r="K376" i="6" s="1"/>
  <c r="L376" i="6" s="1"/>
  <c r="N376" i="6" s="1"/>
  <c r="M375" i="6"/>
  <c r="J375" i="6"/>
  <c r="K375" i="6" s="1"/>
  <c r="L375" i="6" s="1"/>
  <c r="N375" i="6" s="1"/>
  <c r="M374" i="6"/>
  <c r="J374" i="6"/>
  <c r="K374" i="6" s="1"/>
  <c r="L374" i="6" s="1"/>
  <c r="N374" i="6" s="1"/>
  <c r="M373" i="6"/>
  <c r="J373" i="6"/>
  <c r="K373" i="6" s="1"/>
  <c r="L373" i="6" s="1"/>
  <c r="N373" i="6" s="1"/>
  <c r="M372" i="6"/>
  <c r="J372" i="6"/>
  <c r="K372" i="6" s="1"/>
  <c r="L372" i="6" s="1"/>
  <c r="N372" i="6" s="1"/>
  <c r="M371" i="6"/>
  <c r="J371" i="6"/>
  <c r="K371" i="6" s="1"/>
  <c r="L371" i="6" s="1"/>
  <c r="N371" i="6" s="1"/>
  <c r="M370" i="6"/>
  <c r="J370" i="6"/>
  <c r="K370" i="6" s="1"/>
  <c r="L370" i="6" s="1"/>
  <c r="N370" i="6" s="1"/>
  <c r="M369" i="6"/>
  <c r="J369" i="6"/>
  <c r="K369" i="6" s="1"/>
  <c r="L369" i="6" s="1"/>
  <c r="N369" i="6" s="1"/>
  <c r="M368" i="6"/>
  <c r="J368" i="6"/>
  <c r="K368" i="6" s="1"/>
  <c r="L368" i="6" s="1"/>
  <c r="N368" i="6" s="1"/>
  <c r="M367" i="6"/>
  <c r="J367" i="6"/>
  <c r="K367" i="6" s="1"/>
  <c r="L367" i="6" s="1"/>
  <c r="N367" i="6" s="1"/>
  <c r="M366" i="6"/>
  <c r="J366" i="6"/>
  <c r="K366" i="6" s="1"/>
  <c r="L366" i="6" s="1"/>
  <c r="N366" i="6" s="1"/>
  <c r="M365" i="6"/>
  <c r="J365" i="6"/>
  <c r="K365" i="6" s="1"/>
  <c r="L365" i="6" s="1"/>
  <c r="N365" i="6" s="1"/>
  <c r="M364" i="6"/>
  <c r="J364" i="6"/>
  <c r="K364" i="6" s="1"/>
  <c r="L364" i="6" s="1"/>
  <c r="N364" i="6" s="1"/>
  <c r="M363" i="6"/>
  <c r="J363" i="6"/>
  <c r="K363" i="6" s="1"/>
  <c r="L363" i="6" s="1"/>
  <c r="N363" i="6" s="1"/>
  <c r="M362" i="6"/>
  <c r="J362" i="6"/>
  <c r="K362" i="6" s="1"/>
  <c r="L362" i="6" s="1"/>
  <c r="M361" i="6"/>
  <c r="J361" i="6"/>
  <c r="K361" i="6" s="1"/>
  <c r="L361" i="6" s="1"/>
  <c r="N361" i="6" s="1"/>
  <c r="M360" i="6"/>
  <c r="J360" i="6"/>
  <c r="K360" i="6" s="1"/>
  <c r="L360" i="6" s="1"/>
  <c r="N360" i="6" s="1"/>
  <c r="M359" i="6"/>
  <c r="J359" i="6"/>
  <c r="K359" i="6" s="1"/>
  <c r="L359" i="6" s="1"/>
  <c r="N359" i="6" s="1"/>
  <c r="M358" i="6"/>
  <c r="J358" i="6"/>
  <c r="K358" i="6" s="1"/>
  <c r="L358" i="6" s="1"/>
  <c r="N358" i="6" s="1"/>
  <c r="M357" i="6"/>
  <c r="J357" i="6"/>
  <c r="K357" i="6" s="1"/>
  <c r="L357" i="6" s="1"/>
  <c r="N357" i="6" s="1"/>
  <c r="M356" i="6"/>
  <c r="J356" i="6"/>
  <c r="K356" i="6" s="1"/>
  <c r="L356" i="6" s="1"/>
  <c r="N356" i="6" s="1"/>
  <c r="M355" i="6"/>
  <c r="J355" i="6"/>
  <c r="K355" i="6" s="1"/>
  <c r="L355" i="6" s="1"/>
  <c r="N355" i="6" s="1"/>
  <c r="M354" i="6"/>
  <c r="J354" i="6"/>
  <c r="K354" i="6" s="1"/>
  <c r="L354" i="6" s="1"/>
  <c r="N354" i="6" s="1"/>
  <c r="M353" i="6"/>
  <c r="J353" i="6"/>
  <c r="K353" i="6" s="1"/>
  <c r="L353" i="6" s="1"/>
  <c r="N353" i="6" s="1"/>
  <c r="M352" i="6"/>
  <c r="J352" i="6"/>
  <c r="K352" i="6" s="1"/>
  <c r="L352" i="6" s="1"/>
  <c r="N352" i="6" s="1"/>
  <c r="M351" i="6"/>
  <c r="J351" i="6"/>
  <c r="K351" i="6" s="1"/>
  <c r="L351" i="6" s="1"/>
  <c r="N351" i="6" s="1"/>
  <c r="M350" i="6"/>
  <c r="J350" i="6"/>
  <c r="K350" i="6" s="1"/>
  <c r="L350" i="6" s="1"/>
  <c r="N350" i="6" s="1"/>
  <c r="M349" i="6"/>
  <c r="J349" i="6"/>
  <c r="K349" i="6" s="1"/>
  <c r="L349" i="6" s="1"/>
  <c r="N349" i="6" s="1"/>
  <c r="M348" i="6"/>
  <c r="J348" i="6"/>
  <c r="K348" i="6" s="1"/>
  <c r="L348" i="6" s="1"/>
  <c r="N348" i="6" s="1"/>
  <c r="M347" i="6"/>
  <c r="J347" i="6"/>
  <c r="K347" i="6" s="1"/>
  <c r="L347" i="6" s="1"/>
  <c r="N347" i="6" s="1"/>
  <c r="M346" i="6"/>
  <c r="J346" i="6"/>
  <c r="K346" i="6" s="1"/>
  <c r="L346" i="6" s="1"/>
  <c r="N346" i="6" s="1"/>
  <c r="M345" i="6"/>
  <c r="J345" i="6"/>
  <c r="K345" i="6" s="1"/>
  <c r="L345" i="6" s="1"/>
  <c r="N345" i="6" s="1"/>
  <c r="M344" i="6"/>
  <c r="J344" i="6"/>
  <c r="K344" i="6" s="1"/>
  <c r="L344" i="6" s="1"/>
  <c r="N344" i="6" s="1"/>
  <c r="M343" i="6"/>
  <c r="J343" i="6"/>
  <c r="K343" i="6" s="1"/>
  <c r="L343" i="6" s="1"/>
  <c r="N343" i="6" s="1"/>
  <c r="M342" i="6"/>
  <c r="J342" i="6"/>
  <c r="K342" i="6" s="1"/>
  <c r="L342" i="6" s="1"/>
  <c r="N342" i="6" s="1"/>
  <c r="M341" i="6"/>
  <c r="J341" i="6"/>
  <c r="K341" i="6" s="1"/>
  <c r="L341" i="6" s="1"/>
  <c r="N341" i="6" s="1"/>
  <c r="M340" i="6"/>
  <c r="J340" i="6"/>
  <c r="K340" i="6" s="1"/>
  <c r="L340" i="6" s="1"/>
  <c r="N340" i="6" s="1"/>
  <c r="M339" i="6"/>
  <c r="J339" i="6"/>
  <c r="K339" i="6" s="1"/>
  <c r="L339" i="6" s="1"/>
  <c r="N339" i="6" s="1"/>
  <c r="M338" i="6"/>
  <c r="J338" i="6"/>
  <c r="K338" i="6" s="1"/>
  <c r="L338" i="6" s="1"/>
  <c r="N338" i="6" s="1"/>
  <c r="M337" i="6"/>
  <c r="J337" i="6"/>
  <c r="K337" i="6" s="1"/>
  <c r="L337" i="6" s="1"/>
  <c r="N337" i="6" s="1"/>
  <c r="M336" i="6"/>
  <c r="J336" i="6"/>
  <c r="K336" i="6" s="1"/>
  <c r="L336" i="6" s="1"/>
  <c r="N336" i="6" s="1"/>
  <c r="M335" i="6"/>
  <c r="J335" i="6"/>
  <c r="K335" i="6" s="1"/>
  <c r="L335" i="6" s="1"/>
  <c r="N335" i="6" s="1"/>
  <c r="M334" i="6"/>
  <c r="J334" i="6"/>
  <c r="K334" i="6" s="1"/>
  <c r="L334" i="6" s="1"/>
  <c r="N334" i="6" s="1"/>
  <c r="M333" i="6"/>
  <c r="J333" i="6"/>
  <c r="K333" i="6" s="1"/>
  <c r="L333" i="6" s="1"/>
  <c r="N333" i="6" s="1"/>
  <c r="M332" i="6"/>
  <c r="J332" i="6"/>
  <c r="K332" i="6" s="1"/>
  <c r="L332" i="6" s="1"/>
  <c r="N332" i="6" s="1"/>
  <c r="M331" i="6"/>
  <c r="J331" i="6"/>
  <c r="K331" i="6" s="1"/>
  <c r="L331" i="6" s="1"/>
  <c r="N331" i="6" s="1"/>
  <c r="M330" i="6"/>
  <c r="J330" i="6"/>
  <c r="K330" i="6" s="1"/>
  <c r="L330" i="6" s="1"/>
  <c r="N330" i="6" s="1"/>
  <c r="M329" i="6"/>
  <c r="J329" i="6"/>
  <c r="K329" i="6" s="1"/>
  <c r="L329" i="6" s="1"/>
  <c r="N329" i="6" s="1"/>
  <c r="M328" i="6"/>
  <c r="J328" i="6"/>
  <c r="K328" i="6" s="1"/>
  <c r="L328" i="6" s="1"/>
  <c r="N328" i="6" s="1"/>
  <c r="M327" i="6"/>
  <c r="J327" i="6"/>
  <c r="K327" i="6" s="1"/>
  <c r="L327" i="6" s="1"/>
  <c r="N327" i="6" s="1"/>
  <c r="M326" i="6"/>
  <c r="J326" i="6"/>
  <c r="K326" i="6" s="1"/>
  <c r="L326" i="6" s="1"/>
  <c r="M325" i="6"/>
  <c r="J325" i="6"/>
  <c r="K325" i="6" s="1"/>
  <c r="L325" i="6" s="1"/>
  <c r="N325" i="6" s="1"/>
  <c r="M324" i="6"/>
  <c r="J324" i="6"/>
  <c r="K324" i="6" s="1"/>
  <c r="L324" i="6" s="1"/>
  <c r="N324" i="6" s="1"/>
  <c r="M323" i="6"/>
  <c r="J323" i="6"/>
  <c r="K323" i="6" s="1"/>
  <c r="L323" i="6" s="1"/>
  <c r="N323" i="6" s="1"/>
  <c r="M322" i="6"/>
  <c r="J322" i="6"/>
  <c r="K322" i="6" s="1"/>
  <c r="L322" i="6" s="1"/>
  <c r="N322" i="6" s="1"/>
  <c r="M321" i="6"/>
  <c r="J321" i="6"/>
  <c r="K321" i="6" s="1"/>
  <c r="L321" i="6" s="1"/>
  <c r="N321" i="6" s="1"/>
  <c r="M320" i="6"/>
  <c r="J320" i="6"/>
  <c r="K320" i="6" s="1"/>
  <c r="L320" i="6" s="1"/>
  <c r="N320" i="6" s="1"/>
  <c r="M319" i="6"/>
  <c r="J319" i="6"/>
  <c r="K319" i="6" s="1"/>
  <c r="L319" i="6" s="1"/>
  <c r="N319" i="6" s="1"/>
  <c r="M318" i="6"/>
  <c r="J318" i="6"/>
  <c r="K318" i="6" s="1"/>
  <c r="L318" i="6" s="1"/>
  <c r="N318" i="6" s="1"/>
  <c r="M317" i="6"/>
  <c r="J317" i="6"/>
  <c r="K317" i="6" s="1"/>
  <c r="L317" i="6" s="1"/>
  <c r="N317" i="6" s="1"/>
  <c r="M316" i="6"/>
  <c r="J316" i="6"/>
  <c r="K316" i="6" s="1"/>
  <c r="L316" i="6" s="1"/>
  <c r="N316" i="6" s="1"/>
  <c r="M315" i="6"/>
  <c r="J315" i="6"/>
  <c r="K315" i="6" s="1"/>
  <c r="L315" i="6" s="1"/>
  <c r="N315" i="6" s="1"/>
  <c r="M314" i="6"/>
  <c r="J314" i="6"/>
  <c r="K314" i="6" s="1"/>
  <c r="L314" i="6" s="1"/>
  <c r="N314" i="6" s="1"/>
  <c r="M313" i="6"/>
  <c r="J313" i="6"/>
  <c r="K313" i="6" s="1"/>
  <c r="L313" i="6" s="1"/>
  <c r="N313" i="6" s="1"/>
  <c r="M312" i="6"/>
  <c r="J312" i="6"/>
  <c r="K312" i="6" s="1"/>
  <c r="L312" i="6" s="1"/>
  <c r="N312" i="6" s="1"/>
  <c r="M311" i="6"/>
  <c r="J311" i="6"/>
  <c r="K311" i="6" s="1"/>
  <c r="L311" i="6" s="1"/>
  <c r="N311" i="6" s="1"/>
  <c r="M310" i="6"/>
  <c r="J310" i="6"/>
  <c r="K310" i="6" s="1"/>
  <c r="L310" i="6" s="1"/>
  <c r="N310" i="6" s="1"/>
  <c r="M309" i="6"/>
  <c r="J309" i="6"/>
  <c r="K309" i="6" s="1"/>
  <c r="L309" i="6" s="1"/>
  <c r="N309" i="6" s="1"/>
  <c r="M308" i="6"/>
  <c r="J308" i="6"/>
  <c r="K308" i="6" s="1"/>
  <c r="L308" i="6" s="1"/>
  <c r="N308" i="6" s="1"/>
  <c r="M307" i="6"/>
  <c r="J307" i="6"/>
  <c r="K307" i="6" s="1"/>
  <c r="L307" i="6" s="1"/>
  <c r="N307" i="6" s="1"/>
  <c r="M306" i="6"/>
  <c r="J306" i="6"/>
  <c r="K306" i="6" s="1"/>
  <c r="L306" i="6" s="1"/>
  <c r="N306" i="6" s="1"/>
  <c r="M305" i="6"/>
  <c r="J305" i="6"/>
  <c r="K305" i="6" s="1"/>
  <c r="L305" i="6" s="1"/>
  <c r="N305" i="6" s="1"/>
  <c r="M304" i="6"/>
  <c r="J304" i="6"/>
  <c r="K304" i="6" s="1"/>
  <c r="L304" i="6" s="1"/>
  <c r="N304" i="6" s="1"/>
  <c r="M303" i="6"/>
  <c r="J303" i="6"/>
  <c r="K303" i="6" s="1"/>
  <c r="L303" i="6" s="1"/>
  <c r="N303" i="6" s="1"/>
  <c r="M302" i="6"/>
  <c r="J302" i="6"/>
  <c r="K302" i="6" s="1"/>
  <c r="L302" i="6" s="1"/>
  <c r="N302" i="6" s="1"/>
  <c r="M301" i="6"/>
  <c r="J301" i="6"/>
  <c r="K301" i="6" s="1"/>
  <c r="L301" i="6" s="1"/>
  <c r="N301" i="6" s="1"/>
  <c r="M300" i="6"/>
  <c r="J300" i="6"/>
  <c r="K300" i="6" s="1"/>
  <c r="L300" i="6" s="1"/>
  <c r="N300" i="6" s="1"/>
  <c r="M299" i="6"/>
  <c r="J299" i="6"/>
  <c r="K299" i="6" s="1"/>
  <c r="L299" i="6" s="1"/>
  <c r="N299" i="6" s="1"/>
  <c r="M298" i="6"/>
  <c r="J298" i="6"/>
  <c r="K298" i="6" s="1"/>
  <c r="L298" i="6" s="1"/>
  <c r="N298" i="6" s="1"/>
  <c r="M297" i="6"/>
  <c r="J297" i="6"/>
  <c r="K297" i="6" s="1"/>
  <c r="L297" i="6" s="1"/>
  <c r="N297" i="6" s="1"/>
  <c r="M296" i="6"/>
  <c r="J296" i="6"/>
  <c r="K296" i="6" s="1"/>
  <c r="L296" i="6" s="1"/>
  <c r="N296" i="6" s="1"/>
  <c r="M295" i="6"/>
  <c r="J295" i="6"/>
  <c r="K295" i="6" s="1"/>
  <c r="L295" i="6" s="1"/>
  <c r="N295" i="6" s="1"/>
  <c r="M294" i="6"/>
  <c r="J294" i="6"/>
  <c r="K294" i="6" s="1"/>
  <c r="L294" i="6" s="1"/>
  <c r="N294" i="6" s="1"/>
  <c r="M293" i="6"/>
  <c r="J293" i="6"/>
  <c r="K293" i="6" s="1"/>
  <c r="L293" i="6" s="1"/>
  <c r="N293" i="6" s="1"/>
  <c r="M292" i="6"/>
  <c r="J292" i="6"/>
  <c r="K292" i="6" s="1"/>
  <c r="L292" i="6" s="1"/>
  <c r="N292" i="6" s="1"/>
  <c r="M291" i="6"/>
  <c r="J291" i="6"/>
  <c r="K291" i="6" s="1"/>
  <c r="L291" i="6" s="1"/>
  <c r="N291" i="6" s="1"/>
  <c r="M290" i="6"/>
  <c r="J290" i="6"/>
  <c r="K290" i="6" s="1"/>
  <c r="L290" i="6" s="1"/>
  <c r="M289" i="6"/>
  <c r="J289" i="6"/>
  <c r="K289" i="6" s="1"/>
  <c r="L289" i="6" s="1"/>
  <c r="N289" i="6" s="1"/>
  <c r="M288" i="6"/>
  <c r="J288" i="6"/>
  <c r="K288" i="6" s="1"/>
  <c r="L288" i="6" s="1"/>
  <c r="N288" i="6" s="1"/>
  <c r="M287" i="6"/>
  <c r="J287" i="6"/>
  <c r="K287" i="6" s="1"/>
  <c r="L287" i="6" s="1"/>
  <c r="N287" i="6" s="1"/>
  <c r="M286" i="6"/>
  <c r="J286" i="6"/>
  <c r="K286" i="6" s="1"/>
  <c r="L286" i="6" s="1"/>
  <c r="N286" i="6" s="1"/>
  <c r="M285" i="6"/>
  <c r="J285" i="6"/>
  <c r="K285" i="6" s="1"/>
  <c r="L285" i="6" s="1"/>
  <c r="N285" i="6" s="1"/>
  <c r="M284" i="6"/>
  <c r="J284" i="6"/>
  <c r="K284" i="6" s="1"/>
  <c r="L284" i="6" s="1"/>
  <c r="N284" i="6" s="1"/>
  <c r="M283" i="6"/>
  <c r="J283" i="6"/>
  <c r="K283" i="6" s="1"/>
  <c r="L283" i="6" s="1"/>
  <c r="N283" i="6" s="1"/>
  <c r="M282" i="6"/>
  <c r="J282" i="6"/>
  <c r="K282" i="6" s="1"/>
  <c r="L282" i="6" s="1"/>
  <c r="N282" i="6" s="1"/>
  <c r="M281" i="6"/>
  <c r="J281" i="6"/>
  <c r="K281" i="6" s="1"/>
  <c r="L281" i="6" s="1"/>
  <c r="N281" i="6" s="1"/>
  <c r="M280" i="6"/>
  <c r="J280" i="6"/>
  <c r="K280" i="6" s="1"/>
  <c r="L280" i="6" s="1"/>
  <c r="N280" i="6" s="1"/>
  <c r="M279" i="6"/>
  <c r="J279" i="6"/>
  <c r="K279" i="6" s="1"/>
  <c r="L279" i="6" s="1"/>
  <c r="N279" i="6" s="1"/>
  <c r="M278" i="6"/>
  <c r="J278" i="6"/>
  <c r="K278" i="6" s="1"/>
  <c r="L278" i="6" s="1"/>
  <c r="N278" i="6" s="1"/>
  <c r="M277" i="6"/>
  <c r="J277" i="6"/>
  <c r="K277" i="6" s="1"/>
  <c r="L277" i="6" s="1"/>
  <c r="N277" i="6" s="1"/>
  <c r="M276" i="6"/>
  <c r="J276" i="6"/>
  <c r="K276" i="6" s="1"/>
  <c r="L276" i="6" s="1"/>
  <c r="N276" i="6" s="1"/>
  <c r="M275" i="6"/>
  <c r="J275" i="6"/>
  <c r="K275" i="6" s="1"/>
  <c r="L275" i="6" s="1"/>
  <c r="N275" i="6" s="1"/>
  <c r="M274" i="6"/>
  <c r="J274" i="6"/>
  <c r="K274" i="6" s="1"/>
  <c r="L274" i="6" s="1"/>
  <c r="N274" i="6" s="1"/>
  <c r="M273" i="6"/>
  <c r="J273" i="6"/>
  <c r="K273" i="6" s="1"/>
  <c r="L273" i="6" s="1"/>
  <c r="N273" i="6" s="1"/>
  <c r="M272" i="6"/>
  <c r="J272" i="6"/>
  <c r="K272" i="6" s="1"/>
  <c r="L272" i="6" s="1"/>
  <c r="N272" i="6" s="1"/>
  <c r="M271" i="6"/>
  <c r="J271" i="6"/>
  <c r="K271" i="6" s="1"/>
  <c r="L271" i="6" s="1"/>
  <c r="N271" i="6" s="1"/>
  <c r="M270" i="6"/>
  <c r="J270" i="6"/>
  <c r="K270" i="6" s="1"/>
  <c r="L270" i="6" s="1"/>
  <c r="N270" i="6" s="1"/>
  <c r="M269" i="6"/>
  <c r="J269" i="6"/>
  <c r="K269" i="6" s="1"/>
  <c r="L269" i="6" s="1"/>
  <c r="N269" i="6" s="1"/>
  <c r="M268" i="6"/>
  <c r="J268" i="6"/>
  <c r="K268" i="6" s="1"/>
  <c r="L268" i="6" s="1"/>
  <c r="N268" i="6" s="1"/>
  <c r="M267" i="6"/>
  <c r="J267" i="6"/>
  <c r="K267" i="6" s="1"/>
  <c r="L267" i="6" s="1"/>
  <c r="N267" i="6" s="1"/>
  <c r="M266" i="6"/>
  <c r="J266" i="6"/>
  <c r="K266" i="6" s="1"/>
  <c r="L266" i="6" s="1"/>
  <c r="N266" i="6" s="1"/>
  <c r="M265" i="6"/>
  <c r="J265" i="6"/>
  <c r="K265" i="6" s="1"/>
  <c r="L265" i="6" s="1"/>
  <c r="N265" i="6" s="1"/>
  <c r="M264" i="6"/>
  <c r="J264" i="6"/>
  <c r="K264" i="6" s="1"/>
  <c r="L264" i="6" s="1"/>
  <c r="N264" i="6" s="1"/>
  <c r="M263" i="6"/>
  <c r="J263" i="6"/>
  <c r="K263" i="6" s="1"/>
  <c r="L263" i="6" s="1"/>
  <c r="N263" i="6" s="1"/>
  <c r="M262" i="6"/>
  <c r="J262" i="6"/>
  <c r="K262" i="6" s="1"/>
  <c r="L262" i="6" s="1"/>
  <c r="N262" i="6" s="1"/>
  <c r="M261" i="6"/>
  <c r="J261" i="6"/>
  <c r="K261" i="6" s="1"/>
  <c r="L261" i="6" s="1"/>
  <c r="N261" i="6" s="1"/>
  <c r="M260" i="6"/>
  <c r="J260" i="6"/>
  <c r="K260" i="6" s="1"/>
  <c r="L260" i="6" s="1"/>
  <c r="N260" i="6" s="1"/>
  <c r="M259" i="6"/>
  <c r="J259" i="6"/>
  <c r="K259" i="6" s="1"/>
  <c r="L259" i="6" s="1"/>
  <c r="N259" i="6" s="1"/>
  <c r="M258" i="6"/>
  <c r="J258" i="6"/>
  <c r="K258" i="6" s="1"/>
  <c r="L258" i="6" s="1"/>
  <c r="N258" i="6" s="1"/>
  <c r="M257" i="6"/>
  <c r="J257" i="6"/>
  <c r="K257" i="6" s="1"/>
  <c r="L257" i="6" s="1"/>
  <c r="N257" i="6" s="1"/>
  <c r="M256" i="6"/>
  <c r="J256" i="6"/>
  <c r="K256" i="6" s="1"/>
  <c r="L256" i="6" s="1"/>
  <c r="N256" i="6" s="1"/>
  <c r="M255" i="6"/>
  <c r="J255" i="6"/>
  <c r="K255" i="6" s="1"/>
  <c r="L255" i="6" s="1"/>
  <c r="N255" i="6" s="1"/>
  <c r="M254" i="6"/>
  <c r="J254" i="6"/>
  <c r="K254" i="6" s="1"/>
  <c r="L254" i="6" s="1"/>
  <c r="M253" i="6"/>
  <c r="J253" i="6"/>
  <c r="K253" i="6" s="1"/>
  <c r="L253" i="6" s="1"/>
  <c r="N253" i="6" s="1"/>
  <c r="M252" i="6"/>
  <c r="J252" i="6"/>
  <c r="K252" i="6" s="1"/>
  <c r="L252" i="6" s="1"/>
  <c r="N252" i="6" s="1"/>
  <c r="M251" i="6"/>
  <c r="J251" i="6"/>
  <c r="K251" i="6" s="1"/>
  <c r="L251" i="6" s="1"/>
  <c r="N251" i="6" s="1"/>
  <c r="M250" i="6"/>
  <c r="J250" i="6"/>
  <c r="K250" i="6" s="1"/>
  <c r="L250" i="6" s="1"/>
  <c r="N250" i="6" s="1"/>
  <c r="M249" i="6"/>
  <c r="J249" i="6"/>
  <c r="K249" i="6" s="1"/>
  <c r="L249" i="6" s="1"/>
  <c r="N249" i="6" s="1"/>
  <c r="M248" i="6"/>
  <c r="J248" i="6"/>
  <c r="K248" i="6" s="1"/>
  <c r="L248" i="6" s="1"/>
  <c r="M247" i="6"/>
  <c r="J247" i="6"/>
  <c r="K247" i="6" s="1"/>
  <c r="L247" i="6" s="1"/>
  <c r="N247" i="6" s="1"/>
  <c r="M246" i="6"/>
  <c r="J246" i="6"/>
  <c r="K246" i="6" s="1"/>
  <c r="L246" i="6" s="1"/>
  <c r="N246" i="6" s="1"/>
  <c r="M245" i="6"/>
  <c r="J245" i="6"/>
  <c r="K245" i="6" s="1"/>
  <c r="L245" i="6" s="1"/>
  <c r="N245" i="6" s="1"/>
  <c r="M244" i="6"/>
  <c r="J244" i="6"/>
  <c r="K244" i="6" s="1"/>
  <c r="L244" i="6" s="1"/>
  <c r="N244" i="6" s="1"/>
  <c r="M243" i="6"/>
  <c r="J243" i="6"/>
  <c r="K243" i="6" s="1"/>
  <c r="L243" i="6" s="1"/>
  <c r="N243" i="6" s="1"/>
  <c r="M242" i="6"/>
  <c r="J242" i="6"/>
  <c r="K242" i="6" s="1"/>
  <c r="L242" i="6" s="1"/>
  <c r="N242" i="6" s="1"/>
  <c r="M241" i="6"/>
  <c r="J241" i="6"/>
  <c r="K241" i="6" s="1"/>
  <c r="L241" i="6" s="1"/>
  <c r="N241" i="6" s="1"/>
  <c r="M240" i="6"/>
  <c r="J240" i="6"/>
  <c r="K240" i="6" s="1"/>
  <c r="L240" i="6" s="1"/>
  <c r="N240" i="6" s="1"/>
  <c r="M239" i="6"/>
  <c r="J239" i="6"/>
  <c r="K239" i="6" s="1"/>
  <c r="L239" i="6" s="1"/>
  <c r="M238" i="6"/>
  <c r="J238" i="6"/>
  <c r="K238" i="6" s="1"/>
  <c r="L238" i="6" s="1"/>
  <c r="N238" i="6" s="1"/>
  <c r="M237" i="6"/>
  <c r="J237" i="6"/>
  <c r="K237" i="6" s="1"/>
  <c r="L237" i="6" s="1"/>
  <c r="N237" i="6" s="1"/>
  <c r="M236" i="6"/>
  <c r="J236" i="6"/>
  <c r="K236" i="6" s="1"/>
  <c r="L236" i="6" s="1"/>
  <c r="N236" i="6" s="1"/>
  <c r="M235" i="6"/>
  <c r="J235" i="6"/>
  <c r="K235" i="6" s="1"/>
  <c r="L235" i="6" s="1"/>
  <c r="N235" i="6" s="1"/>
  <c r="M234" i="6"/>
  <c r="J234" i="6"/>
  <c r="K234" i="6" s="1"/>
  <c r="L234" i="6" s="1"/>
  <c r="N234" i="6" s="1"/>
  <c r="M233" i="6"/>
  <c r="J233" i="6"/>
  <c r="K233" i="6" s="1"/>
  <c r="L233" i="6" s="1"/>
  <c r="N233" i="6" s="1"/>
  <c r="M232" i="6"/>
  <c r="J232" i="6"/>
  <c r="K232" i="6" s="1"/>
  <c r="L232" i="6" s="1"/>
  <c r="N232" i="6" s="1"/>
  <c r="M231" i="6"/>
  <c r="J231" i="6"/>
  <c r="K231" i="6" s="1"/>
  <c r="L231" i="6" s="1"/>
  <c r="N231" i="6" s="1"/>
  <c r="M230" i="6"/>
  <c r="J230" i="6"/>
  <c r="K230" i="6" s="1"/>
  <c r="L230" i="6" s="1"/>
  <c r="M229" i="6"/>
  <c r="J229" i="6"/>
  <c r="K229" i="6" s="1"/>
  <c r="L229" i="6" s="1"/>
  <c r="N229" i="6" s="1"/>
  <c r="M228" i="6"/>
  <c r="J228" i="6"/>
  <c r="K228" i="6" s="1"/>
  <c r="L228" i="6" s="1"/>
  <c r="N228" i="6" s="1"/>
  <c r="M227" i="6"/>
  <c r="J227" i="6"/>
  <c r="K227" i="6" s="1"/>
  <c r="L227" i="6" s="1"/>
  <c r="N227" i="6" s="1"/>
  <c r="M226" i="6"/>
  <c r="J226" i="6"/>
  <c r="K226" i="6" s="1"/>
  <c r="L226" i="6" s="1"/>
  <c r="N226" i="6" s="1"/>
  <c r="M225" i="6"/>
  <c r="J225" i="6"/>
  <c r="K225" i="6" s="1"/>
  <c r="L225" i="6" s="1"/>
  <c r="N225" i="6" s="1"/>
  <c r="M224" i="6"/>
  <c r="J224" i="6"/>
  <c r="K224" i="6" s="1"/>
  <c r="L224" i="6" s="1"/>
  <c r="N224" i="6" s="1"/>
  <c r="M223" i="6"/>
  <c r="J223" i="6"/>
  <c r="K223" i="6" s="1"/>
  <c r="L223" i="6" s="1"/>
  <c r="N223" i="6" s="1"/>
  <c r="M222" i="6"/>
  <c r="J222" i="6"/>
  <c r="K222" i="6" s="1"/>
  <c r="L222" i="6" s="1"/>
  <c r="N222" i="6" s="1"/>
  <c r="M221" i="6"/>
  <c r="J221" i="6"/>
  <c r="K221" i="6" s="1"/>
  <c r="L221" i="6" s="1"/>
  <c r="N221" i="6" s="1"/>
  <c r="M220" i="6"/>
  <c r="J220" i="6"/>
  <c r="K220" i="6" s="1"/>
  <c r="L220" i="6" s="1"/>
  <c r="N220" i="6" s="1"/>
  <c r="M219" i="6"/>
  <c r="J219" i="6"/>
  <c r="K219" i="6" s="1"/>
  <c r="L219" i="6" s="1"/>
  <c r="N219" i="6" s="1"/>
  <c r="M218" i="6"/>
  <c r="J218" i="6"/>
  <c r="K218" i="6" s="1"/>
  <c r="L218" i="6" s="1"/>
  <c r="M217" i="6"/>
  <c r="J217" i="6"/>
  <c r="K217" i="6" s="1"/>
  <c r="L217" i="6" s="1"/>
  <c r="N217" i="6" s="1"/>
  <c r="M216" i="6"/>
  <c r="J216" i="6"/>
  <c r="K216" i="6" s="1"/>
  <c r="L216" i="6" s="1"/>
  <c r="N216" i="6" s="1"/>
  <c r="M215" i="6"/>
  <c r="J215" i="6"/>
  <c r="K215" i="6" s="1"/>
  <c r="L215" i="6" s="1"/>
  <c r="N215" i="6" s="1"/>
  <c r="M214" i="6"/>
  <c r="J214" i="6"/>
  <c r="K214" i="6" s="1"/>
  <c r="L214" i="6" s="1"/>
  <c r="N214" i="6" s="1"/>
  <c r="M213" i="6"/>
  <c r="J213" i="6"/>
  <c r="K213" i="6" s="1"/>
  <c r="L213" i="6" s="1"/>
  <c r="N213" i="6" s="1"/>
  <c r="M212" i="6"/>
  <c r="J212" i="6"/>
  <c r="K212" i="6" s="1"/>
  <c r="L212" i="6" s="1"/>
  <c r="N212" i="6" s="1"/>
  <c r="M211" i="6"/>
  <c r="J211" i="6"/>
  <c r="K211" i="6" s="1"/>
  <c r="L211" i="6" s="1"/>
  <c r="N211" i="6" s="1"/>
  <c r="M210" i="6"/>
  <c r="J210" i="6"/>
  <c r="K210" i="6" s="1"/>
  <c r="L210" i="6" s="1"/>
  <c r="N210" i="6" s="1"/>
  <c r="M209" i="6"/>
  <c r="J209" i="6"/>
  <c r="K209" i="6" s="1"/>
  <c r="L209" i="6" s="1"/>
  <c r="N209" i="6" s="1"/>
  <c r="M208" i="6"/>
  <c r="J208" i="6"/>
  <c r="K208" i="6" s="1"/>
  <c r="L208" i="6" s="1"/>
  <c r="N208" i="6" s="1"/>
  <c r="M207" i="6"/>
  <c r="J207" i="6"/>
  <c r="K207" i="6" s="1"/>
  <c r="L207" i="6" s="1"/>
  <c r="N207" i="6" s="1"/>
  <c r="M206" i="6"/>
  <c r="J206" i="6"/>
  <c r="K206" i="6" s="1"/>
  <c r="L206" i="6" s="1"/>
  <c r="N206" i="6" s="1"/>
  <c r="M205" i="6"/>
  <c r="J205" i="6"/>
  <c r="K205" i="6" s="1"/>
  <c r="L205" i="6" s="1"/>
  <c r="N205" i="6" s="1"/>
  <c r="M204" i="6"/>
  <c r="J204" i="6"/>
  <c r="K204" i="6" s="1"/>
  <c r="L204" i="6" s="1"/>
  <c r="N204" i="6" s="1"/>
  <c r="M203" i="6"/>
  <c r="J203" i="6"/>
  <c r="K203" i="6" s="1"/>
  <c r="L203" i="6" s="1"/>
  <c r="N203" i="6" s="1"/>
  <c r="M202" i="6"/>
  <c r="J202" i="6"/>
  <c r="K202" i="6" s="1"/>
  <c r="L202" i="6" s="1"/>
  <c r="N202" i="6" s="1"/>
  <c r="M201" i="6"/>
  <c r="J201" i="6"/>
  <c r="K201" i="6" s="1"/>
  <c r="L201" i="6" s="1"/>
  <c r="N201" i="6" s="1"/>
  <c r="M200" i="6"/>
  <c r="J200" i="6"/>
  <c r="K200" i="6" s="1"/>
  <c r="L200" i="6" s="1"/>
  <c r="N200" i="6" s="1"/>
  <c r="M199" i="6"/>
  <c r="J199" i="6"/>
  <c r="K199" i="6" s="1"/>
  <c r="L199" i="6" s="1"/>
  <c r="N199" i="6" s="1"/>
  <c r="M198" i="6"/>
  <c r="J198" i="6"/>
  <c r="K198" i="6" s="1"/>
  <c r="L198" i="6" s="1"/>
  <c r="N198" i="6" s="1"/>
  <c r="M197" i="6"/>
  <c r="J197" i="6"/>
  <c r="K197" i="6" s="1"/>
  <c r="L197" i="6" s="1"/>
  <c r="N197" i="6" s="1"/>
  <c r="M196" i="6"/>
  <c r="J196" i="6"/>
  <c r="K196" i="6" s="1"/>
  <c r="L196" i="6" s="1"/>
  <c r="N196" i="6" s="1"/>
  <c r="M195" i="6"/>
  <c r="J195" i="6"/>
  <c r="K195" i="6" s="1"/>
  <c r="L195" i="6" s="1"/>
  <c r="N195" i="6" s="1"/>
  <c r="M194" i="6"/>
  <c r="J194" i="6"/>
  <c r="K194" i="6" s="1"/>
  <c r="L194" i="6" s="1"/>
  <c r="N194" i="6" s="1"/>
  <c r="M193" i="6"/>
  <c r="J193" i="6"/>
  <c r="K193" i="6" s="1"/>
  <c r="L193" i="6" s="1"/>
  <c r="N193" i="6" s="1"/>
  <c r="M192" i="6"/>
  <c r="J192" i="6"/>
  <c r="K192" i="6" s="1"/>
  <c r="L192" i="6" s="1"/>
  <c r="N192" i="6" s="1"/>
  <c r="M191" i="6"/>
  <c r="J191" i="6"/>
  <c r="K191" i="6" s="1"/>
  <c r="L191" i="6" s="1"/>
  <c r="N191" i="6" s="1"/>
  <c r="M190" i="6"/>
  <c r="J190" i="6"/>
  <c r="K190" i="6" s="1"/>
  <c r="L190" i="6" s="1"/>
  <c r="N190" i="6" s="1"/>
  <c r="M189" i="6"/>
  <c r="J189" i="6"/>
  <c r="K189" i="6" s="1"/>
  <c r="L189" i="6" s="1"/>
  <c r="N189" i="6" s="1"/>
  <c r="M188" i="6"/>
  <c r="J188" i="6"/>
  <c r="K188" i="6" s="1"/>
  <c r="L188" i="6" s="1"/>
  <c r="N188" i="6" s="1"/>
  <c r="M187" i="6"/>
  <c r="J187" i="6"/>
  <c r="K187" i="6" s="1"/>
  <c r="L187" i="6" s="1"/>
  <c r="N187" i="6" s="1"/>
  <c r="M186" i="6"/>
  <c r="J186" i="6"/>
  <c r="K186" i="6" s="1"/>
  <c r="L186" i="6" s="1"/>
  <c r="N186" i="6" s="1"/>
  <c r="M185" i="6"/>
  <c r="J185" i="6"/>
  <c r="K185" i="6" s="1"/>
  <c r="L185" i="6" s="1"/>
  <c r="N185" i="6" s="1"/>
  <c r="M184" i="6"/>
  <c r="J184" i="6"/>
  <c r="K184" i="6" s="1"/>
  <c r="L184" i="6" s="1"/>
  <c r="N184" i="6" s="1"/>
  <c r="M183" i="6"/>
  <c r="J183" i="6"/>
  <c r="K183" i="6" s="1"/>
  <c r="L183" i="6" s="1"/>
  <c r="N183" i="6" s="1"/>
  <c r="M182" i="6"/>
  <c r="J182" i="6"/>
  <c r="K182" i="6" s="1"/>
  <c r="L182" i="6" s="1"/>
  <c r="M181" i="6"/>
  <c r="J181" i="6"/>
  <c r="K181" i="6" s="1"/>
  <c r="L181" i="6" s="1"/>
  <c r="N181" i="6" s="1"/>
  <c r="M180" i="6"/>
  <c r="J180" i="6"/>
  <c r="K180" i="6" s="1"/>
  <c r="L180" i="6" s="1"/>
  <c r="N180" i="6" s="1"/>
  <c r="M179" i="6"/>
  <c r="J179" i="6"/>
  <c r="K179" i="6" s="1"/>
  <c r="L179" i="6" s="1"/>
  <c r="N179" i="6" s="1"/>
  <c r="M178" i="6"/>
  <c r="J178" i="6"/>
  <c r="K178" i="6" s="1"/>
  <c r="L178" i="6" s="1"/>
  <c r="N178" i="6" s="1"/>
  <c r="M177" i="6"/>
  <c r="J177" i="6"/>
  <c r="K177" i="6" s="1"/>
  <c r="L177" i="6" s="1"/>
  <c r="N177" i="6" s="1"/>
  <c r="M176" i="6"/>
  <c r="J176" i="6"/>
  <c r="K176" i="6" s="1"/>
  <c r="L176" i="6" s="1"/>
  <c r="N176" i="6" s="1"/>
  <c r="M175" i="6"/>
  <c r="J175" i="6"/>
  <c r="K175" i="6" s="1"/>
  <c r="L175" i="6" s="1"/>
  <c r="N175" i="6" s="1"/>
  <c r="M174" i="6"/>
  <c r="J174" i="6"/>
  <c r="K174" i="6" s="1"/>
  <c r="L174" i="6" s="1"/>
  <c r="N174" i="6" s="1"/>
  <c r="M173" i="6"/>
  <c r="J173" i="6"/>
  <c r="K173" i="6" s="1"/>
  <c r="L173" i="6" s="1"/>
  <c r="N173" i="6" s="1"/>
  <c r="M172" i="6"/>
  <c r="J172" i="6"/>
  <c r="K172" i="6" s="1"/>
  <c r="L172" i="6" s="1"/>
  <c r="N172" i="6" s="1"/>
  <c r="M171" i="6"/>
  <c r="J171" i="6"/>
  <c r="K171" i="6" s="1"/>
  <c r="L171" i="6" s="1"/>
  <c r="N171" i="6" s="1"/>
  <c r="M170" i="6"/>
  <c r="J170" i="6"/>
  <c r="K170" i="6" s="1"/>
  <c r="L170" i="6" s="1"/>
  <c r="N170" i="6" s="1"/>
  <c r="M169" i="6"/>
  <c r="J169" i="6"/>
  <c r="K169" i="6" s="1"/>
  <c r="L169" i="6" s="1"/>
  <c r="N169" i="6" s="1"/>
  <c r="M168" i="6"/>
  <c r="J168" i="6"/>
  <c r="K168" i="6" s="1"/>
  <c r="L168" i="6" s="1"/>
  <c r="N168" i="6" s="1"/>
  <c r="M167" i="6"/>
  <c r="J167" i="6"/>
  <c r="K167" i="6" s="1"/>
  <c r="L167" i="6" s="1"/>
  <c r="N167" i="6" s="1"/>
  <c r="M166" i="6"/>
  <c r="J166" i="6"/>
  <c r="K166" i="6" s="1"/>
  <c r="L166" i="6" s="1"/>
  <c r="N166" i="6" s="1"/>
  <c r="M165" i="6"/>
  <c r="J165" i="6"/>
  <c r="K165" i="6" s="1"/>
  <c r="L165" i="6" s="1"/>
  <c r="N165" i="6" s="1"/>
  <c r="M164" i="6"/>
  <c r="J164" i="6"/>
  <c r="K164" i="6" s="1"/>
  <c r="L164" i="6" s="1"/>
  <c r="N164" i="6" s="1"/>
  <c r="M163" i="6"/>
  <c r="J163" i="6"/>
  <c r="K163" i="6" s="1"/>
  <c r="L163" i="6" s="1"/>
  <c r="N163" i="6" s="1"/>
  <c r="M162" i="6"/>
  <c r="J162" i="6"/>
  <c r="K162" i="6" s="1"/>
  <c r="L162" i="6" s="1"/>
  <c r="N162" i="6" s="1"/>
  <c r="M161" i="6"/>
  <c r="J161" i="6"/>
  <c r="K161" i="6" s="1"/>
  <c r="L161" i="6" s="1"/>
  <c r="N161" i="6" s="1"/>
  <c r="M160" i="6"/>
  <c r="J160" i="6"/>
  <c r="K160" i="6" s="1"/>
  <c r="L160" i="6" s="1"/>
  <c r="N160" i="6" s="1"/>
  <c r="M159" i="6"/>
  <c r="J159" i="6"/>
  <c r="K159" i="6" s="1"/>
  <c r="L159" i="6" s="1"/>
  <c r="N159" i="6" s="1"/>
  <c r="M158" i="6"/>
  <c r="J158" i="6"/>
  <c r="K158" i="6" s="1"/>
  <c r="L158" i="6" s="1"/>
  <c r="N158" i="6" s="1"/>
  <c r="M157" i="6"/>
  <c r="J157" i="6"/>
  <c r="K157" i="6" s="1"/>
  <c r="L157" i="6" s="1"/>
  <c r="N157" i="6" s="1"/>
  <c r="M156" i="6"/>
  <c r="J156" i="6"/>
  <c r="K156" i="6" s="1"/>
  <c r="L156" i="6" s="1"/>
  <c r="N156" i="6" s="1"/>
  <c r="M155" i="6"/>
  <c r="J155" i="6"/>
  <c r="K155" i="6" s="1"/>
  <c r="L155" i="6" s="1"/>
  <c r="N155" i="6" s="1"/>
  <c r="M154" i="6"/>
  <c r="J154" i="6"/>
  <c r="K154" i="6" s="1"/>
  <c r="L154" i="6" s="1"/>
  <c r="N154" i="6" s="1"/>
  <c r="M153" i="6"/>
  <c r="J153" i="6"/>
  <c r="K153" i="6" s="1"/>
  <c r="L153" i="6" s="1"/>
  <c r="N153" i="6" s="1"/>
  <c r="M152" i="6"/>
  <c r="J152" i="6"/>
  <c r="K152" i="6" s="1"/>
  <c r="L152" i="6" s="1"/>
  <c r="N152" i="6" s="1"/>
  <c r="M151" i="6"/>
  <c r="J151" i="6"/>
  <c r="K151" i="6" s="1"/>
  <c r="L151" i="6" s="1"/>
  <c r="N151" i="6" s="1"/>
  <c r="M150" i="6"/>
  <c r="J150" i="6"/>
  <c r="K150" i="6" s="1"/>
  <c r="L150" i="6" s="1"/>
  <c r="N150" i="6" s="1"/>
  <c r="M149" i="6"/>
  <c r="J149" i="6"/>
  <c r="K149" i="6" s="1"/>
  <c r="L149" i="6" s="1"/>
  <c r="N149" i="6" s="1"/>
  <c r="M148" i="6"/>
  <c r="J148" i="6"/>
  <c r="K148" i="6" s="1"/>
  <c r="L148" i="6" s="1"/>
  <c r="N148" i="6" s="1"/>
  <c r="M147" i="6"/>
  <c r="J147" i="6"/>
  <c r="K147" i="6" s="1"/>
  <c r="L147" i="6" s="1"/>
  <c r="N147" i="6" s="1"/>
  <c r="M146" i="6"/>
  <c r="J146" i="6"/>
  <c r="K146" i="6" s="1"/>
  <c r="L146" i="6" s="1"/>
  <c r="M145" i="6"/>
  <c r="J145" i="6"/>
  <c r="K145" i="6" s="1"/>
  <c r="L145" i="6" s="1"/>
  <c r="N145" i="6" s="1"/>
  <c r="M144" i="6"/>
  <c r="J144" i="6"/>
  <c r="K144" i="6" s="1"/>
  <c r="L144" i="6" s="1"/>
  <c r="N144" i="6" s="1"/>
  <c r="M143" i="6"/>
  <c r="J143" i="6"/>
  <c r="K143" i="6" s="1"/>
  <c r="L143" i="6" s="1"/>
  <c r="N143" i="6" s="1"/>
  <c r="M142" i="6"/>
  <c r="J142" i="6"/>
  <c r="K142" i="6" s="1"/>
  <c r="L142" i="6" s="1"/>
  <c r="N142" i="6" s="1"/>
  <c r="M141" i="6"/>
  <c r="J141" i="6"/>
  <c r="K141" i="6" s="1"/>
  <c r="L141" i="6" s="1"/>
  <c r="N141" i="6" s="1"/>
  <c r="M140" i="6"/>
  <c r="J140" i="6"/>
  <c r="K140" i="6" s="1"/>
  <c r="L140" i="6" s="1"/>
  <c r="N140" i="6" s="1"/>
  <c r="M139" i="6"/>
  <c r="J139" i="6"/>
  <c r="K139" i="6" s="1"/>
  <c r="L139" i="6" s="1"/>
  <c r="N139" i="6" s="1"/>
  <c r="M138" i="6"/>
  <c r="J138" i="6"/>
  <c r="K138" i="6" s="1"/>
  <c r="L138" i="6" s="1"/>
  <c r="N138" i="6" s="1"/>
  <c r="M137" i="6"/>
  <c r="J137" i="6"/>
  <c r="K137" i="6" s="1"/>
  <c r="L137" i="6" s="1"/>
  <c r="N137" i="6" s="1"/>
  <c r="M136" i="6"/>
  <c r="J136" i="6"/>
  <c r="K136" i="6" s="1"/>
  <c r="L136" i="6" s="1"/>
  <c r="N136" i="6" s="1"/>
  <c r="M135" i="6"/>
  <c r="J135" i="6"/>
  <c r="K135" i="6" s="1"/>
  <c r="L135" i="6" s="1"/>
  <c r="N135" i="6" s="1"/>
  <c r="M134" i="6"/>
  <c r="J134" i="6"/>
  <c r="K134" i="6" s="1"/>
  <c r="L134" i="6" s="1"/>
  <c r="N134" i="6" s="1"/>
  <c r="M133" i="6"/>
  <c r="J133" i="6"/>
  <c r="K133" i="6" s="1"/>
  <c r="L133" i="6" s="1"/>
  <c r="N133" i="6" s="1"/>
  <c r="M132" i="6"/>
  <c r="J132" i="6"/>
  <c r="K132" i="6" s="1"/>
  <c r="L132" i="6" s="1"/>
  <c r="N132" i="6" s="1"/>
  <c r="M131" i="6"/>
  <c r="J131" i="6"/>
  <c r="K131" i="6" s="1"/>
  <c r="L131" i="6" s="1"/>
  <c r="N131" i="6" s="1"/>
  <c r="M130" i="6"/>
  <c r="J130" i="6"/>
  <c r="K130" i="6" s="1"/>
  <c r="L130" i="6" s="1"/>
  <c r="N130" i="6" s="1"/>
  <c r="M129" i="6"/>
  <c r="J129" i="6"/>
  <c r="K129" i="6" s="1"/>
  <c r="L129" i="6" s="1"/>
  <c r="N129" i="6" s="1"/>
  <c r="M128" i="6"/>
  <c r="J128" i="6"/>
  <c r="K128" i="6" s="1"/>
  <c r="L128" i="6" s="1"/>
  <c r="N128" i="6" s="1"/>
  <c r="M127" i="6"/>
  <c r="J127" i="6"/>
  <c r="K127" i="6" s="1"/>
  <c r="L127" i="6" s="1"/>
  <c r="N127" i="6" s="1"/>
  <c r="M126" i="6"/>
  <c r="J126" i="6"/>
  <c r="K126" i="6" s="1"/>
  <c r="L126" i="6" s="1"/>
  <c r="N126" i="6" s="1"/>
  <c r="M125" i="6"/>
  <c r="J125" i="6"/>
  <c r="K125" i="6" s="1"/>
  <c r="L125" i="6" s="1"/>
  <c r="N125" i="6" s="1"/>
  <c r="M124" i="6"/>
  <c r="J124" i="6"/>
  <c r="K124" i="6" s="1"/>
  <c r="L124" i="6" s="1"/>
  <c r="N124" i="6" s="1"/>
  <c r="M123" i="6"/>
  <c r="J123" i="6"/>
  <c r="K123" i="6" s="1"/>
  <c r="L123" i="6" s="1"/>
  <c r="N123" i="6" s="1"/>
  <c r="M122" i="6"/>
  <c r="J122" i="6"/>
  <c r="K122" i="6" s="1"/>
  <c r="L122" i="6" s="1"/>
  <c r="N122" i="6" s="1"/>
  <c r="M121" i="6"/>
  <c r="J121" i="6"/>
  <c r="K121" i="6" s="1"/>
  <c r="L121" i="6" s="1"/>
  <c r="N121" i="6" s="1"/>
  <c r="M120" i="6"/>
  <c r="J120" i="6"/>
  <c r="K120" i="6" s="1"/>
  <c r="L120" i="6" s="1"/>
  <c r="N120" i="6" s="1"/>
  <c r="M119" i="6"/>
  <c r="J119" i="6"/>
  <c r="K119" i="6" s="1"/>
  <c r="L119" i="6" s="1"/>
  <c r="N119" i="6" s="1"/>
  <c r="M118" i="6"/>
  <c r="J118" i="6"/>
  <c r="K118" i="6" s="1"/>
  <c r="L118" i="6" s="1"/>
  <c r="N118" i="6" s="1"/>
  <c r="M117" i="6"/>
  <c r="J117" i="6"/>
  <c r="K117" i="6" s="1"/>
  <c r="L117" i="6" s="1"/>
  <c r="N117" i="6" s="1"/>
  <c r="M116" i="6"/>
  <c r="J116" i="6"/>
  <c r="K116" i="6" s="1"/>
  <c r="L116" i="6" s="1"/>
  <c r="N116" i="6" s="1"/>
  <c r="M115" i="6"/>
  <c r="J115" i="6"/>
  <c r="K115" i="6" s="1"/>
  <c r="L115" i="6" s="1"/>
  <c r="N115" i="6" s="1"/>
  <c r="M114" i="6"/>
  <c r="J114" i="6"/>
  <c r="K114" i="6" s="1"/>
  <c r="L114" i="6" s="1"/>
  <c r="N114" i="6" s="1"/>
  <c r="M113" i="6"/>
  <c r="J113" i="6"/>
  <c r="K113" i="6" s="1"/>
  <c r="L113" i="6" s="1"/>
  <c r="N113" i="6" s="1"/>
  <c r="M112" i="6"/>
  <c r="J112" i="6"/>
  <c r="K112" i="6" s="1"/>
  <c r="L112" i="6" s="1"/>
  <c r="N112" i="6" s="1"/>
  <c r="M111" i="6"/>
  <c r="J111" i="6"/>
  <c r="K111" i="6" s="1"/>
  <c r="L111" i="6" s="1"/>
  <c r="N111" i="6" s="1"/>
  <c r="M110" i="6"/>
  <c r="J110" i="6"/>
  <c r="K110" i="6" s="1"/>
  <c r="L110" i="6" s="1"/>
  <c r="M109" i="6"/>
  <c r="J109" i="6"/>
  <c r="K109" i="6" s="1"/>
  <c r="L109" i="6" s="1"/>
  <c r="N109" i="6" s="1"/>
  <c r="M108" i="6"/>
  <c r="J108" i="6"/>
  <c r="K108" i="6" s="1"/>
  <c r="L108" i="6" s="1"/>
  <c r="N108" i="6" s="1"/>
  <c r="M107" i="6"/>
  <c r="J107" i="6"/>
  <c r="K107" i="6" s="1"/>
  <c r="L107" i="6" s="1"/>
  <c r="N107" i="6" s="1"/>
  <c r="M106" i="6"/>
  <c r="J106" i="6"/>
  <c r="K106" i="6" s="1"/>
  <c r="L106" i="6" s="1"/>
  <c r="N106" i="6" s="1"/>
  <c r="M105" i="6"/>
  <c r="J105" i="6"/>
  <c r="K105" i="6" s="1"/>
  <c r="L105" i="6" s="1"/>
  <c r="N105" i="6" s="1"/>
  <c r="M104" i="6"/>
  <c r="J104" i="6"/>
  <c r="K104" i="6" s="1"/>
  <c r="L104" i="6" s="1"/>
  <c r="N104" i="6" s="1"/>
  <c r="M103" i="6"/>
  <c r="J103" i="6"/>
  <c r="K103" i="6" s="1"/>
  <c r="L103" i="6" s="1"/>
  <c r="N103" i="6" s="1"/>
  <c r="M102" i="6"/>
  <c r="J102" i="6"/>
  <c r="K102" i="6" s="1"/>
  <c r="L102" i="6" s="1"/>
  <c r="N102" i="6" s="1"/>
  <c r="M101" i="6"/>
  <c r="J101" i="6"/>
  <c r="K101" i="6" s="1"/>
  <c r="L101" i="6" s="1"/>
  <c r="N101" i="6" s="1"/>
  <c r="M100" i="6"/>
  <c r="J100" i="6"/>
  <c r="K100" i="6" s="1"/>
  <c r="L100" i="6" s="1"/>
  <c r="N100" i="6" s="1"/>
  <c r="M99" i="6"/>
  <c r="J99" i="6"/>
  <c r="K99" i="6" s="1"/>
  <c r="L99" i="6" s="1"/>
  <c r="N99" i="6" s="1"/>
  <c r="M98" i="6"/>
  <c r="J98" i="6"/>
  <c r="K98" i="6" s="1"/>
  <c r="L98" i="6" s="1"/>
  <c r="N98" i="6" s="1"/>
  <c r="M97" i="6"/>
  <c r="J97" i="6"/>
  <c r="K97" i="6" s="1"/>
  <c r="L97" i="6" s="1"/>
  <c r="N97" i="6" s="1"/>
  <c r="M96" i="6"/>
  <c r="J96" i="6"/>
  <c r="K96" i="6" s="1"/>
  <c r="L96" i="6" s="1"/>
  <c r="N96" i="6" s="1"/>
  <c r="M95" i="6"/>
  <c r="J95" i="6"/>
  <c r="K95" i="6" s="1"/>
  <c r="L95" i="6" s="1"/>
  <c r="N95" i="6" s="1"/>
  <c r="M94" i="6"/>
  <c r="J94" i="6"/>
  <c r="K94" i="6" s="1"/>
  <c r="L94" i="6" s="1"/>
  <c r="N94" i="6" s="1"/>
  <c r="M93" i="6"/>
  <c r="J93" i="6"/>
  <c r="K93" i="6" s="1"/>
  <c r="L93" i="6" s="1"/>
  <c r="N93" i="6" s="1"/>
  <c r="M92" i="6"/>
  <c r="J92" i="6"/>
  <c r="K92" i="6" s="1"/>
  <c r="L92" i="6" s="1"/>
  <c r="N92" i="6" s="1"/>
  <c r="M91" i="6"/>
  <c r="J91" i="6"/>
  <c r="K91" i="6" s="1"/>
  <c r="L91" i="6" s="1"/>
  <c r="N91" i="6" s="1"/>
  <c r="M90" i="6"/>
  <c r="J90" i="6"/>
  <c r="K90" i="6" s="1"/>
  <c r="L90" i="6" s="1"/>
  <c r="N90" i="6" s="1"/>
  <c r="M89" i="6"/>
  <c r="J89" i="6"/>
  <c r="K89" i="6" s="1"/>
  <c r="L89" i="6" s="1"/>
  <c r="N89" i="6" s="1"/>
  <c r="M88" i="6"/>
  <c r="J88" i="6"/>
  <c r="K88" i="6" s="1"/>
  <c r="L88" i="6" s="1"/>
  <c r="N88" i="6" s="1"/>
  <c r="M87" i="6"/>
  <c r="J87" i="6"/>
  <c r="K87" i="6" s="1"/>
  <c r="L87" i="6" s="1"/>
  <c r="N87" i="6" s="1"/>
  <c r="M86" i="6"/>
  <c r="J86" i="6"/>
  <c r="K86" i="6" s="1"/>
  <c r="L86" i="6" s="1"/>
  <c r="N86" i="6" s="1"/>
  <c r="M85" i="6"/>
  <c r="J85" i="6"/>
  <c r="K85" i="6" s="1"/>
  <c r="L85" i="6" s="1"/>
  <c r="N85" i="6" s="1"/>
  <c r="M84" i="6"/>
  <c r="J84" i="6"/>
  <c r="K84" i="6" s="1"/>
  <c r="L84" i="6" s="1"/>
  <c r="N84" i="6" s="1"/>
  <c r="M83" i="6"/>
  <c r="J83" i="6"/>
  <c r="K83" i="6" s="1"/>
  <c r="L83" i="6" s="1"/>
  <c r="N83" i="6" s="1"/>
  <c r="M82" i="6"/>
  <c r="J82" i="6"/>
  <c r="K82" i="6" s="1"/>
  <c r="L82" i="6" s="1"/>
  <c r="N82" i="6" s="1"/>
  <c r="M81" i="6"/>
  <c r="J81" i="6"/>
  <c r="K81" i="6" s="1"/>
  <c r="L81" i="6" s="1"/>
  <c r="N81" i="6" s="1"/>
  <c r="M80" i="6"/>
  <c r="J80" i="6"/>
  <c r="K80" i="6" s="1"/>
  <c r="L80" i="6" s="1"/>
  <c r="N80" i="6" s="1"/>
  <c r="M79" i="6"/>
  <c r="J79" i="6"/>
  <c r="K79" i="6" s="1"/>
  <c r="L79" i="6" s="1"/>
  <c r="N79" i="6" s="1"/>
  <c r="M78" i="6"/>
  <c r="J78" i="6"/>
  <c r="K78" i="6" s="1"/>
  <c r="L78" i="6" s="1"/>
  <c r="N78" i="6" s="1"/>
  <c r="M77" i="6"/>
  <c r="J77" i="6"/>
  <c r="K77" i="6" s="1"/>
  <c r="L77" i="6" s="1"/>
  <c r="N77" i="6" s="1"/>
  <c r="M76" i="6"/>
  <c r="J76" i="6"/>
  <c r="K76" i="6" s="1"/>
  <c r="L76" i="6" s="1"/>
  <c r="N76" i="6" s="1"/>
  <c r="M75" i="6"/>
  <c r="J75" i="6"/>
  <c r="K75" i="6" s="1"/>
  <c r="L75" i="6" s="1"/>
  <c r="N75" i="6" s="1"/>
  <c r="M74" i="6"/>
  <c r="J74" i="6"/>
  <c r="K74" i="6" s="1"/>
  <c r="L74" i="6" s="1"/>
  <c r="M73" i="6"/>
  <c r="J73" i="6"/>
  <c r="K73" i="6" s="1"/>
  <c r="L73" i="6" s="1"/>
  <c r="N73" i="6" s="1"/>
  <c r="M72" i="6"/>
  <c r="J72" i="6"/>
  <c r="K72" i="6" s="1"/>
  <c r="L72" i="6" s="1"/>
  <c r="N72" i="6" s="1"/>
  <c r="M71" i="6"/>
  <c r="J71" i="6"/>
  <c r="K71" i="6" s="1"/>
  <c r="L71" i="6" s="1"/>
  <c r="N71" i="6" s="1"/>
  <c r="M70" i="6"/>
  <c r="J70" i="6"/>
  <c r="K70" i="6" s="1"/>
  <c r="L70" i="6" s="1"/>
  <c r="N70" i="6" s="1"/>
  <c r="M69" i="6"/>
  <c r="J69" i="6"/>
  <c r="K69" i="6" s="1"/>
  <c r="L69" i="6" s="1"/>
  <c r="N69" i="6" s="1"/>
  <c r="M68" i="6"/>
  <c r="J68" i="6"/>
  <c r="K68" i="6" s="1"/>
  <c r="L68" i="6" s="1"/>
  <c r="N68" i="6" s="1"/>
  <c r="M67" i="6"/>
  <c r="J67" i="6"/>
  <c r="K67" i="6" s="1"/>
  <c r="L67" i="6" s="1"/>
  <c r="N67" i="6" s="1"/>
  <c r="M66" i="6"/>
  <c r="J66" i="6"/>
  <c r="K66" i="6" s="1"/>
  <c r="L66" i="6" s="1"/>
  <c r="N66" i="6" s="1"/>
  <c r="M65" i="6"/>
  <c r="J65" i="6"/>
  <c r="K65" i="6" s="1"/>
  <c r="L65" i="6" s="1"/>
  <c r="N65" i="6" s="1"/>
  <c r="M64" i="6"/>
  <c r="J64" i="6"/>
  <c r="K64" i="6" s="1"/>
  <c r="L64" i="6" s="1"/>
  <c r="N64" i="6" s="1"/>
  <c r="M63" i="6"/>
  <c r="J63" i="6"/>
  <c r="K63" i="6" s="1"/>
  <c r="L63" i="6" s="1"/>
  <c r="N63" i="6" s="1"/>
  <c r="M62" i="6"/>
  <c r="J62" i="6"/>
  <c r="K62" i="6" s="1"/>
  <c r="L62" i="6" s="1"/>
  <c r="N62" i="6" s="1"/>
  <c r="M61" i="6"/>
  <c r="J61" i="6"/>
  <c r="K61" i="6" s="1"/>
  <c r="L61" i="6" s="1"/>
  <c r="N61" i="6" s="1"/>
  <c r="M60" i="6"/>
  <c r="J60" i="6"/>
  <c r="K60" i="6" s="1"/>
  <c r="L60" i="6" s="1"/>
  <c r="N60" i="6" s="1"/>
  <c r="M59" i="6"/>
  <c r="J59" i="6"/>
  <c r="K59" i="6" s="1"/>
  <c r="L59" i="6" s="1"/>
  <c r="N59" i="6" s="1"/>
  <c r="M58" i="6"/>
  <c r="J58" i="6"/>
  <c r="K58" i="6" s="1"/>
  <c r="L58" i="6" s="1"/>
  <c r="N58" i="6" s="1"/>
  <c r="M57" i="6"/>
  <c r="J57" i="6"/>
  <c r="K57" i="6" s="1"/>
  <c r="L57" i="6" s="1"/>
  <c r="N57" i="6" s="1"/>
  <c r="M56" i="6"/>
  <c r="J56" i="6"/>
  <c r="K56" i="6" s="1"/>
  <c r="L56" i="6" s="1"/>
  <c r="N56" i="6" s="1"/>
  <c r="M55" i="6"/>
  <c r="J55" i="6"/>
  <c r="K55" i="6" s="1"/>
  <c r="L55" i="6" s="1"/>
  <c r="N55" i="6" s="1"/>
  <c r="M54" i="6"/>
  <c r="J54" i="6"/>
  <c r="K54" i="6" s="1"/>
  <c r="L54" i="6" s="1"/>
  <c r="N54" i="6" s="1"/>
  <c r="M53" i="6"/>
  <c r="J53" i="6"/>
  <c r="K53" i="6" s="1"/>
  <c r="L53" i="6" s="1"/>
  <c r="N53" i="6" s="1"/>
  <c r="M52" i="6"/>
  <c r="J52" i="6"/>
  <c r="K52" i="6" s="1"/>
  <c r="L52" i="6" s="1"/>
  <c r="N52" i="6" s="1"/>
  <c r="M51" i="6"/>
  <c r="J51" i="6"/>
  <c r="K51" i="6" s="1"/>
  <c r="L51" i="6" s="1"/>
  <c r="N51" i="6" s="1"/>
  <c r="M50" i="6"/>
  <c r="J50" i="6"/>
  <c r="K50" i="6" s="1"/>
  <c r="L50" i="6" s="1"/>
  <c r="N50" i="6" s="1"/>
  <c r="M49" i="6"/>
  <c r="J49" i="6"/>
  <c r="K49" i="6" s="1"/>
  <c r="L49" i="6" s="1"/>
  <c r="N49" i="6" s="1"/>
  <c r="M48" i="6"/>
  <c r="J48" i="6"/>
  <c r="K48" i="6" s="1"/>
  <c r="L48" i="6" s="1"/>
  <c r="N48" i="6" s="1"/>
  <c r="M47" i="6"/>
  <c r="J47" i="6"/>
  <c r="K47" i="6" s="1"/>
  <c r="L47" i="6" s="1"/>
  <c r="N47" i="6" s="1"/>
  <c r="M46" i="6"/>
  <c r="J46" i="6"/>
  <c r="K46" i="6" s="1"/>
  <c r="L46" i="6" s="1"/>
  <c r="N46" i="6" s="1"/>
  <c r="M45" i="6"/>
  <c r="J45" i="6"/>
  <c r="K45" i="6" s="1"/>
  <c r="L45" i="6" s="1"/>
  <c r="N45" i="6" s="1"/>
  <c r="M44" i="6"/>
  <c r="J44" i="6"/>
  <c r="K44" i="6" s="1"/>
  <c r="L44" i="6" s="1"/>
  <c r="N44" i="6" s="1"/>
  <c r="M43" i="6"/>
  <c r="J43" i="6"/>
  <c r="K43" i="6" s="1"/>
  <c r="L43" i="6" s="1"/>
  <c r="N43" i="6" s="1"/>
  <c r="M42" i="6"/>
  <c r="J42" i="6"/>
  <c r="K42" i="6" s="1"/>
  <c r="L42" i="6" s="1"/>
  <c r="N42" i="6" s="1"/>
  <c r="M41" i="6"/>
  <c r="J41" i="6"/>
  <c r="K41" i="6" s="1"/>
  <c r="L41" i="6" s="1"/>
  <c r="N41" i="6" s="1"/>
  <c r="M40" i="6"/>
  <c r="J40" i="6"/>
  <c r="K40" i="6" s="1"/>
  <c r="L40" i="6" s="1"/>
  <c r="N40" i="6" s="1"/>
  <c r="M39" i="6"/>
  <c r="J39" i="6"/>
  <c r="K39" i="6" s="1"/>
  <c r="L39" i="6" s="1"/>
  <c r="N39" i="6" s="1"/>
  <c r="M38" i="6"/>
  <c r="J38" i="6"/>
  <c r="K38" i="6" s="1"/>
  <c r="L38" i="6" s="1"/>
  <c r="N38" i="6" s="1"/>
  <c r="M37" i="6"/>
  <c r="J37" i="6"/>
  <c r="K37" i="6" s="1"/>
  <c r="L37" i="6" s="1"/>
  <c r="N37" i="6" s="1"/>
  <c r="M36" i="6"/>
  <c r="J36" i="6"/>
  <c r="K36" i="6" s="1"/>
  <c r="L36" i="6" s="1"/>
  <c r="N36" i="6" s="1"/>
  <c r="M35" i="6"/>
  <c r="J35" i="6"/>
  <c r="K35" i="6" s="1"/>
  <c r="L35" i="6" s="1"/>
  <c r="N35" i="6" s="1"/>
  <c r="M34" i="6"/>
  <c r="J34" i="6"/>
  <c r="K34" i="6" s="1"/>
  <c r="L34" i="6" s="1"/>
  <c r="N34" i="6" s="1"/>
  <c r="M33" i="6"/>
  <c r="J33" i="6"/>
  <c r="K33" i="6" s="1"/>
  <c r="L33" i="6" s="1"/>
  <c r="N33" i="6" s="1"/>
  <c r="M32" i="6"/>
  <c r="J32" i="6"/>
  <c r="K32" i="6" s="1"/>
  <c r="L32" i="6" s="1"/>
  <c r="N32" i="6" s="1"/>
  <c r="M31" i="6"/>
  <c r="J31" i="6"/>
  <c r="K31" i="6" s="1"/>
  <c r="L31" i="6" s="1"/>
  <c r="N31" i="6" s="1"/>
  <c r="M30" i="6"/>
  <c r="J30" i="6"/>
  <c r="K30" i="6" s="1"/>
  <c r="L30" i="6" s="1"/>
  <c r="N30" i="6" s="1"/>
  <c r="M29" i="6"/>
  <c r="J29" i="6"/>
  <c r="K29" i="6" s="1"/>
  <c r="L29" i="6" s="1"/>
  <c r="N29" i="6" s="1"/>
  <c r="M28" i="6"/>
  <c r="J28" i="6"/>
  <c r="K28" i="6" s="1"/>
  <c r="L28" i="6" s="1"/>
  <c r="N28" i="6" s="1"/>
  <c r="M27" i="6"/>
  <c r="J27" i="6"/>
  <c r="K27" i="6" s="1"/>
  <c r="L27" i="6" s="1"/>
  <c r="N27" i="6" s="1"/>
  <c r="M26" i="6"/>
  <c r="J26" i="6"/>
  <c r="K26" i="6" s="1"/>
  <c r="L26" i="6" s="1"/>
  <c r="N26" i="6" s="1"/>
  <c r="M25" i="6"/>
  <c r="J25" i="6"/>
  <c r="K25" i="6" s="1"/>
  <c r="L25" i="6" s="1"/>
  <c r="N25" i="6" s="1"/>
  <c r="M24" i="6"/>
  <c r="J24" i="6"/>
  <c r="K24" i="6" s="1"/>
  <c r="L24" i="6" s="1"/>
  <c r="N24" i="6" s="1"/>
  <c r="M23" i="6"/>
  <c r="J23" i="6"/>
  <c r="K23" i="6" s="1"/>
  <c r="L23" i="6" s="1"/>
  <c r="N23" i="6" s="1"/>
  <c r="M22" i="6"/>
  <c r="J22" i="6"/>
  <c r="K22" i="6" s="1"/>
  <c r="L22" i="6" s="1"/>
  <c r="N22" i="6" s="1"/>
  <c r="M21" i="6"/>
  <c r="J21" i="6"/>
  <c r="K21" i="6" s="1"/>
  <c r="L21" i="6" s="1"/>
  <c r="N21" i="6" s="1"/>
  <c r="M20" i="6"/>
  <c r="J20" i="6"/>
  <c r="K20" i="6" s="1"/>
  <c r="L20" i="6" s="1"/>
  <c r="N20" i="6" s="1"/>
  <c r="M19" i="6"/>
  <c r="J19" i="6"/>
  <c r="K19" i="6" s="1"/>
  <c r="L19" i="6" s="1"/>
  <c r="N19" i="6" s="1"/>
  <c r="M18" i="6"/>
  <c r="J18" i="6"/>
  <c r="K18" i="6" s="1"/>
  <c r="L18" i="6" s="1"/>
  <c r="N18" i="6" s="1"/>
  <c r="M17" i="6"/>
  <c r="J17" i="6"/>
  <c r="K17" i="6" s="1"/>
  <c r="L17" i="6" s="1"/>
  <c r="N17" i="6" s="1"/>
  <c r="M16" i="6"/>
  <c r="J16" i="6"/>
  <c r="K16" i="6" s="1"/>
  <c r="L16" i="6" s="1"/>
  <c r="N16" i="6" s="1"/>
  <c r="M15" i="6"/>
  <c r="J15" i="6"/>
  <c r="K15" i="6" s="1"/>
  <c r="L15" i="6" s="1"/>
  <c r="N15" i="6" s="1"/>
  <c r="M14" i="6"/>
  <c r="J14" i="6"/>
  <c r="K14" i="6" s="1"/>
  <c r="L14" i="6" s="1"/>
  <c r="N14" i="6" s="1"/>
  <c r="M13" i="6"/>
  <c r="J13" i="6"/>
  <c r="K13" i="6" s="1"/>
  <c r="L13" i="6" s="1"/>
  <c r="N13" i="6" s="1"/>
  <c r="M12" i="6"/>
  <c r="J12" i="6"/>
  <c r="K12" i="6" s="1"/>
  <c r="L12" i="6" s="1"/>
  <c r="N12" i="6" s="1"/>
  <c r="M11" i="6"/>
  <c r="J11" i="6"/>
  <c r="K11" i="6" s="1"/>
  <c r="L11" i="6" s="1"/>
  <c r="N11" i="6" s="1"/>
  <c r="M10" i="6"/>
  <c r="J10" i="6"/>
  <c r="K10" i="6" s="1"/>
  <c r="L10" i="6" s="1"/>
  <c r="N10" i="6" s="1"/>
  <c r="M9" i="6"/>
  <c r="J9" i="6"/>
  <c r="K9" i="6" s="1"/>
  <c r="L9" i="6" s="1"/>
  <c r="N9" i="6" s="1"/>
  <c r="M8" i="6"/>
  <c r="J8" i="6"/>
  <c r="K8" i="6" s="1"/>
  <c r="L8" i="6" s="1"/>
  <c r="N8" i="6" s="1"/>
  <c r="M7" i="6"/>
  <c r="J7" i="6"/>
  <c r="K7" i="6" s="1"/>
  <c r="L7" i="6" s="1"/>
  <c r="N7" i="6" s="1"/>
  <c r="M6" i="6"/>
  <c r="J6" i="6"/>
  <c r="K6" i="6" s="1"/>
  <c r="L6" i="6" s="1"/>
  <c r="N6" i="6" s="1"/>
  <c r="M5" i="6"/>
  <c r="J5" i="6"/>
  <c r="K5" i="6" s="1"/>
  <c r="L5" i="6" s="1"/>
  <c r="N5" i="6" s="1"/>
  <c r="M4" i="6"/>
  <c r="J4" i="6"/>
  <c r="K4" i="6" s="1"/>
  <c r="L4" i="6" s="1"/>
  <c r="N4" i="6" s="1"/>
  <c r="M3" i="6"/>
  <c r="J3" i="6"/>
  <c r="K3" i="6" s="1"/>
  <c r="L3" i="6" s="1"/>
  <c r="N3" i="6" s="1"/>
  <c r="M2" i="6"/>
  <c r="J2" i="6"/>
  <c r="K2" i="6" s="1"/>
  <c r="L2" i="6" s="1"/>
  <c r="R217" i="5"/>
  <c r="Q217" i="5"/>
  <c r="P217" i="5"/>
  <c r="O217" i="5"/>
  <c r="R216" i="5"/>
  <c r="Q216" i="5"/>
  <c r="P216" i="5"/>
  <c r="O216" i="5"/>
  <c r="R215" i="5"/>
  <c r="Q215" i="5"/>
  <c r="P215" i="5"/>
  <c r="O215" i="5"/>
  <c r="R214" i="5"/>
  <c r="Q214" i="5"/>
  <c r="P214" i="5"/>
  <c r="O214" i="5"/>
  <c r="R213" i="5"/>
  <c r="Q213" i="5"/>
  <c r="P213" i="5"/>
  <c r="O213" i="5"/>
  <c r="R212" i="5"/>
  <c r="Q212" i="5"/>
  <c r="P212" i="5"/>
  <c r="O212" i="5"/>
  <c r="R211" i="5"/>
  <c r="Q211" i="5"/>
  <c r="P211" i="5"/>
  <c r="O211" i="5"/>
  <c r="R210" i="5"/>
  <c r="Q210" i="5"/>
  <c r="P210" i="5"/>
  <c r="O210" i="5"/>
  <c r="R209" i="5"/>
  <c r="Q209" i="5"/>
  <c r="P209" i="5"/>
  <c r="O209" i="5"/>
  <c r="R208" i="5"/>
  <c r="Q208" i="5"/>
  <c r="P208" i="5"/>
  <c r="O208" i="5"/>
  <c r="R207" i="5"/>
  <c r="Q207" i="5"/>
  <c r="P207" i="5"/>
  <c r="O207" i="5"/>
  <c r="R206" i="5"/>
  <c r="Q206" i="5"/>
  <c r="P206" i="5"/>
  <c r="O206" i="5"/>
  <c r="R205" i="5"/>
  <c r="Q205" i="5"/>
  <c r="P205" i="5"/>
  <c r="O205" i="5"/>
  <c r="R204" i="5"/>
  <c r="Q204" i="5"/>
  <c r="P204" i="5"/>
  <c r="O204" i="5"/>
  <c r="R203" i="5"/>
  <c r="Q203" i="5"/>
  <c r="P203" i="5"/>
  <c r="O203" i="5"/>
  <c r="R202" i="5"/>
  <c r="Q202" i="5"/>
  <c r="P202" i="5"/>
  <c r="O202" i="5"/>
  <c r="R201" i="5"/>
  <c r="Q201" i="5"/>
  <c r="P201" i="5"/>
  <c r="O201" i="5"/>
  <c r="R200" i="5"/>
  <c r="Q200" i="5"/>
  <c r="P200" i="5"/>
  <c r="O200" i="5"/>
  <c r="R199" i="5"/>
  <c r="Q199" i="5"/>
  <c r="P199" i="5"/>
  <c r="O199" i="5"/>
  <c r="R198" i="5"/>
  <c r="Q198" i="5"/>
  <c r="P198" i="5"/>
  <c r="O198" i="5"/>
  <c r="R197" i="5"/>
  <c r="Q197" i="5"/>
  <c r="P197" i="5"/>
  <c r="O197" i="5"/>
  <c r="R196" i="5"/>
  <c r="Q196" i="5"/>
  <c r="P196" i="5"/>
  <c r="O196" i="5"/>
  <c r="R195" i="5"/>
  <c r="Q195" i="5"/>
  <c r="P195" i="5"/>
  <c r="O195" i="5"/>
  <c r="R194" i="5"/>
  <c r="Q194" i="5"/>
  <c r="P194" i="5"/>
  <c r="O194" i="5"/>
  <c r="R193" i="5"/>
  <c r="Q193" i="5"/>
  <c r="P193" i="5"/>
  <c r="O193" i="5"/>
  <c r="R192" i="5"/>
  <c r="Q192" i="5"/>
  <c r="P192" i="5"/>
  <c r="O192" i="5"/>
  <c r="R191" i="5"/>
  <c r="Q191" i="5"/>
  <c r="P191" i="5"/>
  <c r="O191" i="5"/>
  <c r="R190" i="5"/>
  <c r="Q190" i="5"/>
  <c r="P190" i="5"/>
  <c r="O190" i="5"/>
  <c r="R189" i="5"/>
  <c r="Q189" i="5"/>
  <c r="P189" i="5"/>
  <c r="O189" i="5"/>
  <c r="R188" i="5"/>
  <c r="Q188" i="5"/>
  <c r="P188" i="5"/>
  <c r="O188" i="5"/>
  <c r="R187" i="5"/>
  <c r="Q187" i="5"/>
  <c r="P187" i="5"/>
  <c r="O187" i="5"/>
  <c r="R186" i="5"/>
  <c r="Q186" i="5"/>
  <c r="P186" i="5"/>
  <c r="O186" i="5"/>
  <c r="R185" i="5"/>
  <c r="Q185" i="5"/>
  <c r="P185" i="5"/>
  <c r="O185" i="5"/>
  <c r="R184" i="5"/>
  <c r="Q184" i="5"/>
  <c r="P184" i="5"/>
  <c r="O184" i="5"/>
  <c r="R183" i="5"/>
  <c r="Q183" i="5"/>
  <c r="P183" i="5"/>
  <c r="O183" i="5"/>
  <c r="R182" i="5"/>
  <c r="Q182" i="5"/>
  <c r="P182" i="5"/>
  <c r="O182" i="5"/>
  <c r="R181" i="5"/>
  <c r="Q181" i="5"/>
  <c r="P181" i="5"/>
  <c r="O181" i="5"/>
  <c r="R180" i="5"/>
  <c r="Q180" i="5"/>
  <c r="P180" i="5"/>
  <c r="O180" i="5"/>
  <c r="R179" i="5"/>
  <c r="Q179" i="5"/>
  <c r="P179" i="5"/>
  <c r="O179" i="5"/>
  <c r="R178" i="5"/>
  <c r="Q178" i="5"/>
  <c r="P178" i="5"/>
  <c r="O178" i="5"/>
  <c r="R177" i="5"/>
  <c r="Q177" i="5"/>
  <c r="P177" i="5"/>
  <c r="O177" i="5"/>
  <c r="R176" i="5"/>
  <c r="Q176" i="5"/>
  <c r="P176" i="5"/>
  <c r="O176" i="5"/>
  <c r="R175" i="5"/>
  <c r="Q175" i="5"/>
  <c r="P175" i="5"/>
  <c r="O175" i="5"/>
  <c r="R174" i="5"/>
  <c r="Q174" i="5"/>
  <c r="P174" i="5"/>
  <c r="O174" i="5"/>
  <c r="R173" i="5"/>
  <c r="Q173" i="5"/>
  <c r="P173" i="5"/>
  <c r="O173" i="5"/>
  <c r="R172" i="5"/>
  <c r="Q172" i="5"/>
  <c r="P172" i="5"/>
  <c r="O172" i="5"/>
  <c r="R171" i="5"/>
  <c r="Q171" i="5"/>
  <c r="P171" i="5"/>
  <c r="O171" i="5"/>
  <c r="R170" i="5"/>
  <c r="Q170" i="5"/>
  <c r="P170" i="5"/>
  <c r="O170" i="5"/>
  <c r="R169" i="5"/>
  <c r="Q169" i="5"/>
  <c r="P169" i="5"/>
  <c r="O169" i="5"/>
  <c r="R168" i="5"/>
  <c r="Q168" i="5"/>
  <c r="P168" i="5"/>
  <c r="O168" i="5"/>
  <c r="R167" i="5"/>
  <c r="Q167" i="5"/>
  <c r="P167" i="5"/>
  <c r="O167" i="5"/>
  <c r="R166" i="5"/>
  <c r="Q166" i="5"/>
  <c r="P166" i="5"/>
  <c r="O166" i="5"/>
  <c r="R165" i="5"/>
  <c r="Q165" i="5"/>
  <c r="P165" i="5"/>
  <c r="O165" i="5"/>
  <c r="R164" i="5"/>
  <c r="Q164" i="5"/>
  <c r="P164" i="5"/>
  <c r="O164" i="5"/>
  <c r="R163" i="5"/>
  <c r="Q163" i="5"/>
  <c r="P163" i="5"/>
  <c r="O163" i="5"/>
  <c r="R162" i="5"/>
  <c r="Q162" i="5"/>
  <c r="P162" i="5"/>
  <c r="O162" i="5"/>
  <c r="R161" i="5"/>
  <c r="Q161" i="5"/>
  <c r="P161" i="5"/>
  <c r="O161" i="5"/>
  <c r="R160" i="5"/>
  <c r="Q160" i="5"/>
  <c r="P160" i="5"/>
  <c r="O160" i="5"/>
  <c r="R159" i="5"/>
  <c r="Q159" i="5"/>
  <c r="P159" i="5"/>
  <c r="O159" i="5"/>
  <c r="R158" i="5"/>
  <c r="Q158" i="5"/>
  <c r="P158" i="5"/>
  <c r="O158" i="5"/>
  <c r="R157" i="5"/>
  <c r="Q157" i="5"/>
  <c r="P157" i="5"/>
  <c r="O157" i="5"/>
  <c r="R156" i="5"/>
  <c r="Q156" i="5"/>
  <c r="P156" i="5"/>
  <c r="O156" i="5"/>
  <c r="R155" i="5"/>
  <c r="Q155" i="5"/>
  <c r="P155" i="5"/>
  <c r="O155" i="5"/>
  <c r="R154" i="5"/>
  <c r="Q154" i="5"/>
  <c r="P154" i="5"/>
  <c r="O154" i="5"/>
  <c r="R153" i="5"/>
  <c r="Q153" i="5"/>
  <c r="P153" i="5"/>
  <c r="O153" i="5"/>
  <c r="R152" i="5"/>
  <c r="Q152" i="5"/>
  <c r="P152" i="5"/>
  <c r="O152" i="5"/>
  <c r="R151" i="5"/>
  <c r="Q151" i="5"/>
  <c r="P151" i="5"/>
  <c r="O151" i="5"/>
  <c r="R150" i="5"/>
  <c r="Q150" i="5"/>
  <c r="P150" i="5"/>
  <c r="O150" i="5"/>
  <c r="R149" i="5"/>
  <c r="Q149" i="5"/>
  <c r="P149" i="5"/>
  <c r="O149" i="5"/>
  <c r="R148" i="5"/>
  <c r="Q148" i="5"/>
  <c r="P148" i="5"/>
  <c r="O148" i="5"/>
  <c r="R147" i="5"/>
  <c r="Q147" i="5"/>
  <c r="P147" i="5"/>
  <c r="O147" i="5"/>
  <c r="R146" i="5"/>
  <c r="Q146" i="5"/>
  <c r="P146" i="5"/>
  <c r="O146" i="5"/>
  <c r="R145" i="5"/>
  <c r="Q145" i="5"/>
  <c r="P145" i="5"/>
  <c r="O145" i="5"/>
  <c r="R144" i="5"/>
  <c r="Q144" i="5"/>
  <c r="P144" i="5"/>
  <c r="O144" i="5"/>
  <c r="R143" i="5"/>
  <c r="Q143" i="5"/>
  <c r="P143" i="5"/>
  <c r="O143" i="5"/>
  <c r="R142" i="5"/>
  <c r="Q142" i="5"/>
  <c r="P142" i="5"/>
  <c r="O142" i="5"/>
  <c r="R141" i="5"/>
  <c r="Q141" i="5"/>
  <c r="P141" i="5"/>
  <c r="O141" i="5"/>
  <c r="R140" i="5"/>
  <c r="Q140" i="5"/>
  <c r="P140" i="5"/>
  <c r="O140" i="5"/>
  <c r="R139" i="5"/>
  <c r="Q139" i="5"/>
  <c r="P139" i="5"/>
  <c r="O139" i="5"/>
  <c r="R138" i="5"/>
  <c r="Q138" i="5"/>
  <c r="P138" i="5"/>
  <c r="O138" i="5"/>
  <c r="R137" i="5"/>
  <c r="Q137" i="5"/>
  <c r="P137" i="5"/>
  <c r="O137" i="5"/>
  <c r="R136" i="5"/>
  <c r="Q136" i="5"/>
  <c r="P136" i="5"/>
  <c r="O136" i="5"/>
  <c r="R135" i="5"/>
  <c r="Q135" i="5"/>
  <c r="P135" i="5"/>
  <c r="O135" i="5"/>
  <c r="R134" i="5"/>
  <c r="Q134" i="5"/>
  <c r="P134" i="5"/>
  <c r="O134" i="5"/>
  <c r="R133" i="5"/>
  <c r="Q133" i="5"/>
  <c r="P133" i="5"/>
  <c r="O133" i="5"/>
  <c r="R132" i="5"/>
  <c r="Q132" i="5"/>
  <c r="P132" i="5"/>
  <c r="O132" i="5"/>
  <c r="R131" i="5"/>
  <c r="Q131" i="5"/>
  <c r="P131" i="5"/>
  <c r="O131" i="5"/>
  <c r="R130" i="5"/>
  <c r="Q130" i="5"/>
  <c r="P130" i="5"/>
  <c r="O130" i="5"/>
  <c r="R129" i="5"/>
  <c r="Q129" i="5"/>
  <c r="P129" i="5"/>
  <c r="O129" i="5"/>
  <c r="R128" i="5"/>
  <c r="Q128" i="5"/>
  <c r="P128" i="5"/>
  <c r="O128" i="5"/>
  <c r="R127" i="5"/>
  <c r="Q127" i="5"/>
  <c r="P127" i="5"/>
  <c r="O127" i="5"/>
  <c r="R126" i="5"/>
  <c r="Q126" i="5"/>
  <c r="P126" i="5"/>
  <c r="O126" i="5"/>
  <c r="R125" i="5"/>
  <c r="Q125" i="5"/>
  <c r="P125" i="5"/>
  <c r="O125" i="5"/>
  <c r="R124" i="5"/>
  <c r="Q124" i="5"/>
  <c r="P124" i="5"/>
  <c r="O124" i="5"/>
  <c r="R123" i="5"/>
  <c r="Q123" i="5"/>
  <c r="P123" i="5"/>
  <c r="O123" i="5"/>
  <c r="R122" i="5"/>
  <c r="Q122" i="5"/>
  <c r="P122" i="5"/>
  <c r="O122" i="5"/>
  <c r="R121" i="5"/>
  <c r="Q121" i="5"/>
  <c r="P121" i="5"/>
  <c r="O121" i="5"/>
  <c r="R120" i="5"/>
  <c r="Q120" i="5"/>
  <c r="P120" i="5"/>
  <c r="O120" i="5"/>
  <c r="R119" i="5"/>
  <c r="Q119" i="5"/>
  <c r="P119" i="5"/>
  <c r="O119" i="5"/>
  <c r="R118" i="5"/>
  <c r="Q118" i="5"/>
  <c r="P118" i="5"/>
  <c r="O118" i="5"/>
  <c r="R117" i="5"/>
  <c r="Q117" i="5"/>
  <c r="P117" i="5"/>
  <c r="O117" i="5"/>
  <c r="R116" i="5"/>
  <c r="Q116" i="5"/>
  <c r="P116" i="5"/>
  <c r="O116" i="5"/>
  <c r="R115" i="5"/>
  <c r="Q115" i="5"/>
  <c r="P115" i="5"/>
  <c r="O115" i="5"/>
  <c r="R114" i="5"/>
  <c r="Q114" i="5"/>
  <c r="P114" i="5"/>
  <c r="O114" i="5"/>
  <c r="R113" i="5"/>
  <c r="Q113" i="5"/>
  <c r="P113" i="5"/>
  <c r="O113" i="5"/>
  <c r="R112" i="5"/>
  <c r="Q112" i="5"/>
  <c r="P112" i="5"/>
  <c r="O112" i="5"/>
  <c r="R111" i="5"/>
  <c r="Q111" i="5"/>
  <c r="P111" i="5"/>
  <c r="O111" i="5"/>
  <c r="R110" i="5"/>
  <c r="Q110" i="5"/>
  <c r="P110" i="5"/>
  <c r="O110" i="5"/>
  <c r="R109" i="5"/>
  <c r="Q109" i="5"/>
  <c r="P109" i="5"/>
  <c r="O109" i="5"/>
  <c r="R108" i="5"/>
  <c r="Q108" i="5"/>
  <c r="P108" i="5"/>
  <c r="O108" i="5"/>
  <c r="R107" i="5"/>
  <c r="Q107" i="5"/>
  <c r="P107" i="5"/>
  <c r="O107" i="5"/>
  <c r="R106" i="5"/>
  <c r="Q106" i="5"/>
  <c r="P106" i="5"/>
  <c r="O106" i="5"/>
  <c r="R105" i="5"/>
  <c r="Q105" i="5"/>
  <c r="P105" i="5"/>
  <c r="O105" i="5"/>
  <c r="R104" i="5"/>
  <c r="Q104" i="5"/>
  <c r="P104" i="5"/>
  <c r="O104" i="5"/>
  <c r="R103" i="5"/>
  <c r="Q103" i="5"/>
  <c r="P103" i="5"/>
  <c r="O103" i="5"/>
  <c r="R102" i="5"/>
  <c r="Q102" i="5"/>
  <c r="P102" i="5"/>
  <c r="O102" i="5"/>
  <c r="R101" i="5"/>
  <c r="Q101" i="5"/>
  <c r="P101" i="5"/>
  <c r="O101" i="5"/>
  <c r="R100" i="5"/>
  <c r="Q100" i="5"/>
  <c r="P100" i="5"/>
  <c r="O100" i="5"/>
  <c r="R99" i="5"/>
  <c r="Q99" i="5"/>
  <c r="P99" i="5"/>
  <c r="O99" i="5"/>
  <c r="R98" i="5"/>
  <c r="Q98" i="5"/>
  <c r="P98" i="5"/>
  <c r="O98" i="5"/>
  <c r="R97" i="5"/>
  <c r="Q97" i="5"/>
  <c r="P97" i="5"/>
  <c r="O97" i="5"/>
  <c r="R96" i="5"/>
  <c r="Q96" i="5"/>
  <c r="P96" i="5"/>
  <c r="O96" i="5"/>
  <c r="R95" i="5"/>
  <c r="Q95" i="5"/>
  <c r="P95" i="5"/>
  <c r="O95" i="5"/>
  <c r="R94" i="5"/>
  <c r="Q94" i="5"/>
  <c r="P94" i="5"/>
  <c r="O94" i="5"/>
  <c r="R93" i="5"/>
  <c r="Q93" i="5"/>
  <c r="P93" i="5"/>
  <c r="O93" i="5"/>
  <c r="R92" i="5"/>
  <c r="Q92" i="5"/>
  <c r="P92" i="5"/>
  <c r="O92" i="5"/>
  <c r="R91" i="5"/>
  <c r="Q91" i="5"/>
  <c r="P91" i="5"/>
  <c r="O91" i="5"/>
  <c r="R90" i="5"/>
  <c r="Q90" i="5"/>
  <c r="P90" i="5"/>
  <c r="O90" i="5"/>
  <c r="R89" i="5"/>
  <c r="Q89" i="5"/>
  <c r="P89" i="5"/>
  <c r="O89" i="5"/>
  <c r="R88" i="5"/>
  <c r="Q88" i="5"/>
  <c r="P88" i="5"/>
  <c r="O88" i="5"/>
  <c r="R87" i="5"/>
  <c r="Q87" i="5"/>
  <c r="P87" i="5"/>
  <c r="O87" i="5"/>
  <c r="R86" i="5"/>
  <c r="Q86" i="5"/>
  <c r="P86" i="5"/>
  <c r="O86" i="5"/>
  <c r="R85" i="5"/>
  <c r="Q85" i="5"/>
  <c r="P85" i="5"/>
  <c r="O85" i="5"/>
  <c r="R84" i="5"/>
  <c r="Q84" i="5"/>
  <c r="P84" i="5"/>
  <c r="O84" i="5"/>
  <c r="R83" i="5"/>
  <c r="Q83" i="5"/>
  <c r="P83" i="5"/>
  <c r="O83" i="5"/>
  <c r="R82" i="5"/>
  <c r="Q82" i="5"/>
  <c r="P82" i="5"/>
  <c r="O82" i="5"/>
  <c r="R81" i="5"/>
  <c r="Q81" i="5"/>
  <c r="P81" i="5"/>
  <c r="O81" i="5"/>
  <c r="R80" i="5"/>
  <c r="Q80" i="5"/>
  <c r="P80" i="5"/>
  <c r="O80" i="5"/>
  <c r="R79" i="5"/>
  <c r="Q79" i="5"/>
  <c r="P79" i="5"/>
  <c r="O79" i="5"/>
  <c r="R78" i="5"/>
  <c r="Q78" i="5"/>
  <c r="P78" i="5"/>
  <c r="O78" i="5"/>
  <c r="R77" i="5"/>
  <c r="Q77" i="5"/>
  <c r="P77" i="5"/>
  <c r="O77" i="5"/>
  <c r="R76" i="5"/>
  <c r="Q76" i="5"/>
  <c r="P76" i="5"/>
  <c r="O76" i="5"/>
  <c r="R75" i="5"/>
  <c r="Q75" i="5"/>
  <c r="P75" i="5"/>
  <c r="O75" i="5"/>
  <c r="R74" i="5"/>
  <c r="Q74" i="5"/>
  <c r="P74" i="5"/>
  <c r="O74" i="5"/>
  <c r="R73" i="5"/>
  <c r="Q73" i="5"/>
  <c r="P73" i="5"/>
  <c r="O73" i="5"/>
  <c r="R72" i="5"/>
  <c r="Q72" i="5"/>
  <c r="P72" i="5"/>
  <c r="O72" i="5"/>
  <c r="R71" i="5"/>
  <c r="Q71" i="5"/>
  <c r="P71" i="5"/>
  <c r="O71" i="5"/>
  <c r="R70" i="5"/>
  <c r="Q70" i="5"/>
  <c r="P70" i="5"/>
  <c r="O70" i="5"/>
  <c r="R69" i="5"/>
  <c r="Q69" i="5"/>
  <c r="P69" i="5"/>
  <c r="O69" i="5"/>
  <c r="R68" i="5"/>
  <c r="Q68" i="5"/>
  <c r="P68" i="5"/>
  <c r="O68" i="5"/>
  <c r="R67" i="5"/>
  <c r="Q67" i="5"/>
  <c r="P67" i="5"/>
  <c r="O67" i="5"/>
  <c r="R66" i="5"/>
  <c r="Q66" i="5"/>
  <c r="P66" i="5"/>
  <c r="O66" i="5"/>
  <c r="R65" i="5"/>
  <c r="Q65" i="5"/>
  <c r="P65" i="5"/>
  <c r="O65" i="5"/>
  <c r="R64" i="5"/>
  <c r="Q64" i="5"/>
  <c r="P64" i="5"/>
  <c r="O64" i="5"/>
  <c r="R63" i="5"/>
  <c r="Q63" i="5"/>
  <c r="P63" i="5"/>
  <c r="O63" i="5"/>
  <c r="R62" i="5"/>
  <c r="Q62" i="5"/>
  <c r="P62" i="5"/>
  <c r="O62" i="5"/>
  <c r="R61" i="5"/>
  <c r="Q61" i="5"/>
  <c r="P61" i="5"/>
  <c r="O61" i="5"/>
  <c r="R60" i="5"/>
  <c r="Q60" i="5"/>
  <c r="P60" i="5"/>
  <c r="O60" i="5"/>
  <c r="R59" i="5"/>
  <c r="Q59" i="5"/>
  <c r="P59" i="5"/>
  <c r="O59" i="5"/>
  <c r="R58" i="5"/>
  <c r="Q58" i="5"/>
  <c r="P58" i="5"/>
  <c r="O58" i="5"/>
  <c r="R57" i="5"/>
  <c r="Q57" i="5"/>
  <c r="P57" i="5"/>
  <c r="O57" i="5"/>
  <c r="R56" i="5"/>
  <c r="Q56" i="5"/>
  <c r="P56" i="5"/>
  <c r="O56" i="5"/>
  <c r="R55" i="5"/>
  <c r="Q55" i="5"/>
  <c r="P55" i="5"/>
  <c r="O55" i="5"/>
  <c r="R54" i="5"/>
  <c r="Q54" i="5"/>
  <c r="P54" i="5"/>
  <c r="O54" i="5"/>
  <c r="R53" i="5"/>
  <c r="Q53" i="5"/>
  <c r="P53" i="5"/>
  <c r="O53" i="5"/>
  <c r="R52" i="5"/>
  <c r="Q52" i="5"/>
  <c r="P52" i="5"/>
  <c r="O52" i="5"/>
  <c r="R51" i="5"/>
  <c r="Q51" i="5"/>
  <c r="P51" i="5"/>
  <c r="O51" i="5"/>
  <c r="R50" i="5"/>
  <c r="Q50" i="5"/>
  <c r="P50" i="5"/>
  <c r="O50" i="5"/>
  <c r="R49" i="5"/>
  <c r="Q49" i="5"/>
  <c r="P49" i="5"/>
  <c r="O49" i="5"/>
  <c r="R48" i="5"/>
  <c r="Q48" i="5"/>
  <c r="P48" i="5"/>
  <c r="O48" i="5"/>
  <c r="R47" i="5"/>
  <c r="Q47" i="5"/>
  <c r="P47" i="5"/>
  <c r="O47" i="5"/>
  <c r="R46" i="5"/>
  <c r="Q46" i="5"/>
  <c r="P46" i="5"/>
  <c r="O46" i="5"/>
  <c r="R45" i="5"/>
  <c r="Q45" i="5"/>
  <c r="P45" i="5"/>
  <c r="O45" i="5"/>
  <c r="R44" i="5"/>
  <c r="Q44" i="5"/>
  <c r="P44" i="5"/>
  <c r="O44" i="5"/>
  <c r="R43" i="5"/>
  <c r="Q43" i="5"/>
  <c r="P43" i="5"/>
  <c r="O43" i="5"/>
  <c r="R42" i="5"/>
  <c r="Q42" i="5"/>
  <c r="P42" i="5"/>
  <c r="O42" i="5"/>
  <c r="R41" i="5"/>
  <c r="Q41" i="5"/>
  <c r="P41" i="5"/>
  <c r="O41" i="5"/>
  <c r="R40" i="5"/>
  <c r="Q40" i="5"/>
  <c r="P40" i="5"/>
  <c r="O40" i="5"/>
  <c r="R39" i="5"/>
  <c r="Q39" i="5"/>
  <c r="P39" i="5"/>
  <c r="O39" i="5"/>
  <c r="R38" i="5"/>
  <c r="Q38" i="5"/>
  <c r="P38" i="5"/>
  <c r="O38" i="5"/>
  <c r="R37" i="5"/>
  <c r="Q37" i="5"/>
  <c r="P37" i="5"/>
  <c r="O37" i="5"/>
  <c r="R36" i="5"/>
  <c r="Q36" i="5"/>
  <c r="P36" i="5"/>
  <c r="O36" i="5"/>
  <c r="R35" i="5"/>
  <c r="Q35" i="5"/>
  <c r="P35" i="5"/>
  <c r="O35" i="5"/>
  <c r="R34" i="5"/>
  <c r="Q34" i="5"/>
  <c r="P34" i="5"/>
  <c r="O34" i="5"/>
  <c r="R33" i="5"/>
  <c r="Q33" i="5"/>
  <c r="P33" i="5"/>
  <c r="O33" i="5"/>
  <c r="R32" i="5"/>
  <c r="Q32" i="5"/>
  <c r="P32" i="5"/>
  <c r="O32" i="5"/>
  <c r="R31" i="5"/>
  <c r="Q31" i="5"/>
  <c r="P31" i="5"/>
  <c r="O31" i="5"/>
  <c r="R30" i="5"/>
  <c r="Q30" i="5"/>
  <c r="P30" i="5"/>
  <c r="O30" i="5"/>
  <c r="R29" i="5"/>
  <c r="Q29" i="5"/>
  <c r="P29" i="5"/>
  <c r="O29" i="5"/>
  <c r="R28" i="5"/>
  <c r="Q28" i="5"/>
  <c r="P28" i="5"/>
  <c r="O28" i="5"/>
  <c r="R27" i="5"/>
  <c r="Q27" i="5"/>
  <c r="P27" i="5"/>
  <c r="O27" i="5"/>
  <c r="R26" i="5"/>
  <c r="Q26" i="5"/>
  <c r="P26" i="5"/>
  <c r="O26" i="5"/>
  <c r="R25" i="5"/>
  <c r="Q25" i="5"/>
  <c r="P25" i="5"/>
  <c r="O25" i="5"/>
  <c r="R24" i="5"/>
  <c r="Q24" i="5"/>
  <c r="P24" i="5"/>
  <c r="O24" i="5"/>
  <c r="R23" i="5"/>
  <c r="Q23" i="5"/>
  <c r="P23" i="5"/>
  <c r="O23" i="5"/>
  <c r="R22" i="5"/>
  <c r="Q22" i="5"/>
  <c r="P22" i="5"/>
  <c r="O22" i="5"/>
  <c r="R21" i="5"/>
  <c r="Q21" i="5"/>
  <c r="P21" i="5"/>
  <c r="O21" i="5"/>
  <c r="R20" i="5"/>
  <c r="Q20" i="5"/>
  <c r="P20" i="5"/>
  <c r="O20" i="5"/>
  <c r="R19" i="5"/>
  <c r="Q19" i="5"/>
  <c r="P19" i="5"/>
  <c r="O19" i="5"/>
  <c r="R18" i="5"/>
  <c r="Q18" i="5"/>
  <c r="P18" i="5"/>
  <c r="O18" i="5"/>
  <c r="R17" i="5"/>
  <c r="Q17" i="5"/>
  <c r="P17" i="5"/>
  <c r="O17" i="5"/>
  <c r="R16" i="5"/>
  <c r="Q16" i="5"/>
  <c r="P16" i="5"/>
  <c r="O16" i="5"/>
  <c r="R15" i="5"/>
  <c r="Q15" i="5"/>
  <c r="P15" i="5"/>
  <c r="O15" i="5"/>
  <c r="R14" i="5"/>
  <c r="Q14" i="5"/>
  <c r="P14" i="5"/>
  <c r="O14" i="5"/>
  <c r="R13" i="5"/>
  <c r="Q13" i="5"/>
  <c r="P13" i="5"/>
  <c r="O13" i="5"/>
  <c r="R12" i="5"/>
  <c r="Q12" i="5"/>
  <c r="P12" i="5"/>
  <c r="O12" i="5"/>
  <c r="R11" i="5"/>
  <c r="Q11" i="5"/>
  <c r="P11" i="5"/>
  <c r="O11" i="5"/>
  <c r="R10" i="5"/>
  <c r="Q10" i="5"/>
  <c r="P10" i="5"/>
  <c r="O10" i="5"/>
  <c r="R9" i="5"/>
  <c r="Q9" i="5"/>
  <c r="P9" i="5"/>
  <c r="O9" i="5"/>
  <c r="R8" i="5"/>
  <c r="Q8" i="5"/>
  <c r="P8" i="5"/>
  <c r="O8" i="5"/>
  <c r="R7" i="5"/>
  <c r="Q7" i="5"/>
  <c r="P7" i="5"/>
  <c r="O7" i="5"/>
  <c r="R6" i="5"/>
  <c r="Q6" i="5"/>
  <c r="P6" i="5"/>
  <c r="O6" i="5"/>
  <c r="R5" i="5"/>
  <c r="Q5" i="5"/>
  <c r="P5" i="5"/>
  <c r="O5" i="5"/>
  <c r="R4" i="5"/>
  <c r="Q4" i="5"/>
  <c r="P4" i="5"/>
  <c r="O4" i="5"/>
  <c r="R3" i="5"/>
  <c r="Q3" i="5"/>
  <c r="P3" i="5"/>
  <c r="O3" i="5"/>
  <c r="R2" i="5"/>
  <c r="Q2" i="5"/>
  <c r="P2" i="5"/>
  <c r="O2" i="5"/>
  <c r="L649" i="4"/>
  <c r="J649" i="4"/>
  <c r="I649" i="4"/>
  <c r="K649" i="4" s="1"/>
  <c r="L648" i="4"/>
  <c r="J648" i="4"/>
  <c r="I648" i="4"/>
  <c r="K648" i="4" s="1"/>
  <c r="L647" i="4"/>
  <c r="J647" i="4"/>
  <c r="I647" i="4"/>
  <c r="K647" i="4" s="1"/>
  <c r="L646" i="4"/>
  <c r="J646" i="4"/>
  <c r="I646" i="4"/>
  <c r="K646" i="4" s="1"/>
  <c r="L645" i="4"/>
  <c r="J645" i="4"/>
  <c r="I645" i="4"/>
  <c r="K645" i="4" s="1"/>
  <c r="L644" i="4"/>
  <c r="J644" i="4"/>
  <c r="I644" i="4"/>
  <c r="K644" i="4" s="1"/>
  <c r="L643" i="4"/>
  <c r="J643" i="4"/>
  <c r="I643" i="4"/>
  <c r="K643" i="4" s="1"/>
  <c r="L642" i="4"/>
  <c r="J642" i="4"/>
  <c r="I642" i="4"/>
  <c r="K642" i="4" s="1"/>
  <c r="L641" i="4"/>
  <c r="J641" i="4"/>
  <c r="I641" i="4"/>
  <c r="K641" i="4" s="1"/>
  <c r="L640" i="4"/>
  <c r="J640" i="4"/>
  <c r="I640" i="4"/>
  <c r="K640" i="4" s="1"/>
  <c r="L639" i="4"/>
  <c r="J639" i="4"/>
  <c r="I639" i="4"/>
  <c r="K639" i="4" s="1"/>
  <c r="L638" i="4"/>
  <c r="J638" i="4"/>
  <c r="I638" i="4"/>
  <c r="K638" i="4" s="1"/>
  <c r="L637" i="4"/>
  <c r="J637" i="4"/>
  <c r="I637" i="4"/>
  <c r="K637" i="4" s="1"/>
  <c r="L636" i="4"/>
  <c r="J636" i="4"/>
  <c r="I636" i="4"/>
  <c r="K636" i="4" s="1"/>
  <c r="L635" i="4"/>
  <c r="J635" i="4"/>
  <c r="I635" i="4"/>
  <c r="K635" i="4" s="1"/>
  <c r="L634" i="4"/>
  <c r="J634" i="4"/>
  <c r="I634" i="4"/>
  <c r="K634" i="4" s="1"/>
  <c r="L633" i="4"/>
  <c r="J633" i="4"/>
  <c r="I633" i="4"/>
  <c r="K633" i="4" s="1"/>
  <c r="L632" i="4"/>
  <c r="J632" i="4"/>
  <c r="I632" i="4"/>
  <c r="K632" i="4" s="1"/>
  <c r="L631" i="4"/>
  <c r="J631" i="4"/>
  <c r="I631" i="4"/>
  <c r="K631" i="4" s="1"/>
  <c r="L630" i="4"/>
  <c r="J630" i="4"/>
  <c r="I630" i="4"/>
  <c r="K630" i="4" s="1"/>
  <c r="L629" i="4"/>
  <c r="J629" i="4"/>
  <c r="I629" i="4"/>
  <c r="K629" i="4" s="1"/>
  <c r="L628" i="4"/>
  <c r="J628" i="4"/>
  <c r="I628" i="4"/>
  <c r="K628" i="4" s="1"/>
  <c r="L627" i="4"/>
  <c r="J627" i="4"/>
  <c r="I627" i="4"/>
  <c r="K627" i="4" s="1"/>
  <c r="L626" i="4"/>
  <c r="J626" i="4"/>
  <c r="I626" i="4"/>
  <c r="K626" i="4" s="1"/>
  <c r="L625" i="4"/>
  <c r="J625" i="4"/>
  <c r="I625" i="4"/>
  <c r="K625" i="4" s="1"/>
  <c r="L624" i="4"/>
  <c r="J624" i="4"/>
  <c r="I624" i="4"/>
  <c r="K624" i="4" s="1"/>
  <c r="L623" i="4"/>
  <c r="J623" i="4"/>
  <c r="I623" i="4"/>
  <c r="K623" i="4" s="1"/>
  <c r="L622" i="4"/>
  <c r="J622" i="4"/>
  <c r="I622" i="4"/>
  <c r="K622" i="4" s="1"/>
  <c r="L621" i="4"/>
  <c r="J621" i="4"/>
  <c r="I621" i="4"/>
  <c r="K621" i="4" s="1"/>
  <c r="L620" i="4"/>
  <c r="J620" i="4"/>
  <c r="I620" i="4"/>
  <c r="K620" i="4" s="1"/>
  <c r="L619" i="4"/>
  <c r="J619" i="4"/>
  <c r="I619" i="4"/>
  <c r="K619" i="4" s="1"/>
  <c r="L618" i="4"/>
  <c r="J618" i="4"/>
  <c r="I618" i="4"/>
  <c r="K618" i="4" s="1"/>
  <c r="L617" i="4"/>
  <c r="J617" i="4"/>
  <c r="I617" i="4"/>
  <c r="K617" i="4" s="1"/>
  <c r="L616" i="4"/>
  <c r="J616" i="4"/>
  <c r="I616" i="4"/>
  <c r="K616" i="4" s="1"/>
  <c r="L615" i="4"/>
  <c r="J615" i="4"/>
  <c r="I615" i="4"/>
  <c r="K615" i="4" s="1"/>
  <c r="L614" i="4"/>
  <c r="J614" i="4"/>
  <c r="I614" i="4"/>
  <c r="K614" i="4" s="1"/>
  <c r="L613" i="4"/>
  <c r="J613" i="4"/>
  <c r="I613" i="4"/>
  <c r="K613" i="4" s="1"/>
  <c r="L612" i="4"/>
  <c r="J612" i="4"/>
  <c r="I612" i="4"/>
  <c r="K612" i="4" s="1"/>
  <c r="L611" i="4"/>
  <c r="J611" i="4"/>
  <c r="I611" i="4"/>
  <c r="K611" i="4" s="1"/>
  <c r="L610" i="4"/>
  <c r="J610" i="4"/>
  <c r="I610" i="4"/>
  <c r="K610" i="4" s="1"/>
  <c r="L609" i="4"/>
  <c r="J609" i="4"/>
  <c r="I609" i="4"/>
  <c r="K609" i="4" s="1"/>
  <c r="L608" i="4"/>
  <c r="J608" i="4"/>
  <c r="I608" i="4"/>
  <c r="K608" i="4" s="1"/>
  <c r="L607" i="4"/>
  <c r="J607" i="4"/>
  <c r="I607" i="4"/>
  <c r="K607" i="4" s="1"/>
  <c r="L606" i="4"/>
  <c r="J606" i="4"/>
  <c r="I606" i="4"/>
  <c r="K606" i="4" s="1"/>
  <c r="L605" i="4"/>
  <c r="J605" i="4"/>
  <c r="I605" i="4"/>
  <c r="K605" i="4" s="1"/>
  <c r="L604" i="4"/>
  <c r="J604" i="4"/>
  <c r="I604" i="4"/>
  <c r="K604" i="4" s="1"/>
  <c r="L603" i="4"/>
  <c r="J603" i="4"/>
  <c r="I603" i="4"/>
  <c r="K603" i="4" s="1"/>
  <c r="L602" i="4"/>
  <c r="J602" i="4"/>
  <c r="I602" i="4"/>
  <c r="K602" i="4" s="1"/>
  <c r="L601" i="4"/>
  <c r="J601" i="4"/>
  <c r="I601" i="4"/>
  <c r="K601" i="4" s="1"/>
  <c r="L600" i="4"/>
  <c r="J600" i="4"/>
  <c r="I600" i="4"/>
  <c r="K600" i="4" s="1"/>
  <c r="L599" i="4"/>
  <c r="J599" i="4"/>
  <c r="I599" i="4"/>
  <c r="K599" i="4" s="1"/>
  <c r="L598" i="4"/>
  <c r="J598" i="4"/>
  <c r="I598" i="4"/>
  <c r="K598" i="4" s="1"/>
  <c r="L597" i="4"/>
  <c r="J597" i="4"/>
  <c r="I597" i="4"/>
  <c r="K597" i="4" s="1"/>
  <c r="L596" i="4"/>
  <c r="J596" i="4"/>
  <c r="I596" i="4"/>
  <c r="K596" i="4" s="1"/>
  <c r="L595" i="4"/>
  <c r="J595" i="4"/>
  <c r="I595" i="4"/>
  <c r="K595" i="4" s="1"/>
  <c r="L594" i="4"/>
  <c r="J594" i="4"/>
  <c r="I594" i="4"/>
  <c r="K594" i="4" s="1"/>
  <c r="L593" i="4"/>
  <c r="J593" i="4"/>
  <c r="I593" i="4"/>
  <c r="K593" i="4" s="1"/>
  <c r="L592" i="4"/>
  <c r="J592" i="4"/>
  <c r="I592" i="4"/>
  <c r="K592" i="4" s="1"/>
  <c r="L591" i="4"/>
  <c r="J591" i="4"/>
  <c r="I591" i="4"/>
  <c r="K591" i="4" s="1"/>
  <c r="L590" i="4"/>
  <c r="J590" i="4"/>
  <c r="I590" i="4"/>
  <c r="K590" i="4" s="1"/>
  <c r="L589" i="4"/>
  <c r="J589" i="4"/>
  <c r="I589" i="4"/>
  <c r="K589" i="4" s="1"/>
  <c r="L588" i="4"/>
  <c r="J588" i="4"/>
  <c r="I588" i="4"/>
  <c r="K588" i="4" s="1"/>
  <c r="L587" i="4"/>
  <c r="J587" i="4"/>
  <c r="I587" i="4"/>
  <c r="K587" i="4" s="1"/>
  <c r="L586" i="4"/>
  <c r="J586" i="4"/>
  <c r="I586" i="4"/>
  <c r="K586" i="4" s="1"/>
  <c r="L585" i="4"/>
  <c r="J585" i="4"/>
  <c r="I585" i="4"/>
  <c r="K585" i="4" s="1"/>
  <c r="L584" i="4"/>
  <c r="J584" i="4"/>
  <c r="I584" i="4"/>
  <c r="K584" i="4" s="1"/>
  <c r="L583" i="4"/>
  <c r="J583" i="4"/>
  <c r="I583" i="4"/>
  <c r="K583" i="4" s="1"/>
  <c r="L582" i="4"/>
  <c r="J582" i="4"/>
  <c r="I582" i="4"/>
  <c r="K582" i="4" s="1"/>
  <c r="L581" i="4"/>
  <c r="J581" i="4"/>
  <c r="I581" i="4"/>
  <c r="K581" i="4" s="1"/>
  <c r="L580" i="4"/>
  <c r="J580" i="4"/>
  <c r="I580" i="4"/>
  <c r="K580" i="4" s="1"/>
  <c r="L579" i="4"/>
  <c r="J579" i="4"/>
  <c r="I579" i="4"/>
  <c r="K579" i="4" s="1"/>
  <c r="L578" i="4"/>
  <c r="J578" i="4"/>
  <c r="I578" i="4"/>
  <c r="K578" i="4" s="1"/>
  <c r="L577" i="4"/>
  <c r="J577" i="4"/>
  <c r="I577" i="4"/>
  <c r="K577" i="4" s="1"/>
  <c r="L576" i="4"/>
  <c r="J576" i="4"/>
  <c r="I576" i="4"/>
  <c r="K576" i="4" s="1"/>
  <c r="L575" i="4"/>
  <c r="J575" i="4"/>
  <c r="I575" i="4"/>
  <c r="K575" i="4" s="1"/>
  <c r="L574" i="4"/>
  <c r="J574" i="4"/>
  <c r="I574" i="4"/>
  <c r="K574" i="4" s="1"/>
  <c r="L573" i="4"/>
  <c r="J573" i="4"/>
  <c r="I573" i="4"/>
  <c r="K573" i="4" s="1"/>
  <c r="L572" i="4"/>
  <c r="J572" i="4"/>
  <c r="I572" i="4"/>
  <c r="K572" i="4" s="1"/>
  <c r="L571" i="4"/>
  <c r="J571" i="4"/>
  <c r="I571" i="4"/>
  <c r="K571" i="4" s="1"/>
  <c r="L570" i="4"/>
  <c r="J570" i="4"/>
  <c r="I570" i="4"/>
  <c r="K570" i="4" s="1"/>
  <c r="L569" i="4"/>
  <c r="J569" i="4"/>
  <c r="I569" i="4"/>
  <c r="K569" i="4" s="1"/>
  <c r="L568" i="4"/>
  <c r="J568" i="4"/>
  <c r="I568" i="4"/>
  <c r="K568" i="4" s="1"/>
  <c r="L567" i="4"/>
  <c r="J567" i="4"/>
  <c r="I567" i="4"/>
  <c r="K567" i="4" s="1"/>
  <c r="L566" i="4"/>
  <c r="J566" i="4"/>
  <c r="I566" i="4"/>
  <c r="K566" i="4" s="1"/>
  <c r="L565" i="4"/>
  <c r="J565" i="4"/>
  <c r="I565" i="4"/>
  <c r="K565" i="4" s="1"/>
  <c r="L564" i="4"/>
  <c r="J564" i="4"/>
  <c r="I564" i="4"/>
  <c r="K564" i="4" s="1"/>
  <c r="L563" i="4"/>
  <c r="J563" i="4"/>
  <c r="I563" i="4"/>
  <c r="K563" i="4" s="1"/>
  <c r="L562" i="4"/>
  <c r="J562" i="4"/>
  <c r="I562" i="4"/>
  <c r="K562" i="4" s="1"/>
  <c r="L561" i="4"/>
  <c r="J561" i="4"/>
  <c r="I561" i="4"/>
  <c r="K561" i="4" s="1"/>
  <c r="L560" i="4"/>
  <c r="J560" i="4"/>
  <c r="I560" i="4"/>
  <c r="K560" i="4" s="1"/>
  <c r="L559" i="4"/>
  <c r="J559" i="4"/>
  <c r="I559" i="4"/>
  <c r="K559" i="4" s="1"/>
  <c r="L558" i="4"/>
  <c r="J558" i="4"/>
  <c r="I558" i="4"/>
  <c r="K558" i="4" s="1"/>
  <c r="L557" i="4"/>
  <c r="J557" i="4"/>
  <c r="I557" i="4"/>
  <c r="K557" i="4" s="1"/>
  <c r="L556" i="4"/>
  <c r="J556" i="4"/>
  <c r="I556" i="4"/>
  <c r="K556" i="4" s="1"/>
  <c r="L555" i="4"/>
  <c r="J555" i="4"/>
  <c r="I555" i="4"/>
  <c r="K555" i="4" s="1"/>
  <c r="L554" i="4"/>
  <c r="J554" i="4"/>
  <c r="I554" i="4"/>
  <c r="K554" i="4" s="1"/>
  <c r="L553" i="4"/>
  <c r="J553" i="4"/>
  <c r="I553" i="4"/>
  <c r="K553" i="4" s="1"/>
  <c r="L552" i="4"/>
  <c r="J552" i="4"/>
  <c r="I552" i="4"/>
  <c r="K552" i="4" s="1"/>
  <c r="L551" i="4"/>
  <c r="J551" i="4"/>
  <c r="I551" i="4"/>
  <c r="K551" i="4" s="1"/>
  <c r="L550" i="4"/>
  <c r="J550" i="4"/>
  <c r="I550" i="4"/>
  <c r="K550" i="4" s="1"/>
  <c r="L549" i="4"/>
  <c r="J549" i="4"/>
  <c r="I549" i="4"/>
  <c r="K549" i="4" s="1"/>
  <c r="L548" i="4"/>
  <c r="J548" i="4"/>
  <c r="I548" i="4"/>
  <c r="K548" i="4" s="1"/>
  <c r="L547" i="4"/>
  <c r="J547" i="4"/>
  <c r="I547" i="4"/>
  <c r="K547" i="4" s="1"/>
  <c r="L546" i="4"/>
  <c r="J546" i="4"/>
  <c r="I546" i="4"/>
  <c r="K546" i="4" s="1"/>
  <c r="L545" i="4"/>
  <c r="J545" i="4"/>
  <c r="I545" i="4"/>
  <c r="K545" i="4" s="1"/>
  <c r="L544" i="4"/>
  <c r="J544" i="4"/>
  <c r="I544" i="4"/>
  <c r="K544" i="4" s="1"/>
  <c r="L543" i="4"/>
  <c r="J543" i="4"/>
  <c r="I543" i="4"/>
  <c r="K543" i="4" s="1"/>
  <c r="L542" i="4"/>
  <c r="J542" i="4"/>
  <c r="I542" i="4"/>
  <c r="K542" i="4" s="1"/>
  <c r="L541" i="4"/>
  <c r="J541" i="4"/>
  <c r="I541" i="4"/>
  <c r="K541" i="4" s="1"/>
  <c r="L540" i="4"/>
  <c r="J540" i="4"/>
  <c r="I540" i="4"/>
  <c r="K540" i="4" s="1"/>
  <c r="L539" i="4"/>
  <c r="J539" i="4"/>
  <c r="I539" i="4"/>
  <c r="K539" i="4" s="1"/>
  <c r="L538" i="4"/>
  <c r="J538" i="4"/>
  <c r="I538" i="4"/>
  <c r="K538" i="4" s="1"/>
  <c r="L537" i="4"/>
  <c r="J537" i="4"/>
  <c r="I537" i="4"/>
  <c r="K537" i="4" s="1"/>
  <c r="L536" i="4"/>
  <c r="J536" i="4"/>
  <c r="I536" i="4"/>
  <c r="K536" i="4" s="1"/>
  <c r="L535" i="4"/>
  <c r="J535" i="4"/>
  <c r="I535" i="4"/>
  <c r="K535" i="4" s="1"/>
  <c r="L534" i="4"/>
  <c r="J534" i="4"/>
  <c r="I534" i="4"/>
  <c r="K534" i="4" s="1"/>
  <c r="L533" i="4"/>
  <c r="J533" i="4"/>
  <c r="I533" i="4"/>
  <c r="K533" i="4" s="1"/>
  <c r="L532" i="4"/>
  <c r="J532" i="4"/>
  <c r="I532" i="4"/>
  <c r="K532" i="4" s="1"/>
  <c r="L531" i="4"/>
  <c r="J531" i="4"/>
  <c r="I531" i="4"/>
  <c r="K531" i="4" s="1"/>
  <c r="L530" i="4"/>
  <c r="J530" i="4"/>
  <c r="I530" i="4"/>
  <c r="K530" i="4" s="1"/>
  <c r="L529" i="4"/>
  <c r="J529" i="4"/>
  <c r="I529" i="4"/>
  <c r="K529" i="4" s="1"/>
  <c r="L528" i="4"/>
  <c r="J528" i="4"/>
  <c r="I528" i="4"/>
  <c r="K528" i="4" s="1"/>
  <c r="L527" i="4"/>
  <c r="J527" i="4"/>
  <c r="I527" i="4"/>
  <c r="K527" i="4" s="1"/>
  <c r="L526" i="4"/>
  <c r="J526" i="4"/>
  <c r="I526" i="4"/>
  <c r="K526" i="4" s="1"/>
  <c r="L525" i="4"/>
  <c r="J525" i="4"/>
  <c r="I525" i="4"/>
  <c r="K525" i="4" s="1"/>
  <c r="L524" i="4"/>
  <c r="J524" i="4"/>
  <c r="I524" i="4"/>
  <c r="K524" i="4" s="1"/>
  <c r="L523" i="4"/>
  <c r="J523" i="4"/>
  <c r="I523" i="4"/>
  <c r="K523" i="4" s="1"/>
  <c r="L522" i="4"/>
  <c r="J522" i="4"/>
  <c r="I522" i="4"/>
  <c r="K522" i="4" s="1"/>
  <c r="L521" i="4"/>
  <c r="J521" i="4"/>
  <c r="I521" i="4"/>
  <c r="K521" i="4" s="1"/>
  <c r="L520" i="4"/>
  <c r="J520" i="4"/>
  <c r="I520" i="4"/>
  <c r="K520" i="4" s="1"/>
  <c r="L519" i="4"/>
  <c r="J519" i="4"/>
  <c r="I519" i="4"/>
  <c r="K519" i="4" s="1"/>
  <c r="L518" i="4"/>
  <c r="J518" i="4"/>
  <c r="I518" i="4"/>
  <c r="K518" i="4" s="1"/>
  <c r="L517" i="4"/>
  <c r="J517" i="4"/>
  <c r="I517" i="4"/>
  <c r="K517" i="4" s="1"/>
  <c r="L516" i="4"/>
  <c r="J516" i="4"/>
  <c r="I516" i="4"/>
  <c r="K516" i="4" s="1"/>
  <c r="L515" i="4"/>
  <c r="J515" i="4"/>
  <c r="I515" i="4"/>
  <c r="K515" i="4" s="1"/>
  <c r="L514" i="4"/>
  <c r="J514" i="4"/>
  <c r="I514" i="4"/>
  <c r="K514" i="4" s="1"/>
  <c r="L513" i="4"/>
  <c r="J513" i="4"/>
  <c r="I513" i="4"/>
  <c r="K513" i="4" s="1"/>
  <c r="L512" i="4"/>
  <c r="J512" i="4"/>
  <c r="I512" i="4"/>
  <c r="K512" i="4" s="1"/>
  <c r="L511" i="4"/>
  <c r="J511" i="4"/>
  <c r="I511" i="4"/>
  <c r="K511" i="4" s="1"/>
  <c r="L510" i="4"/>
  <c r="J510" i="4"/>
  <c r="I510" i="4"/>
  <c r="K510" i="4" s="1"/>
  <c r="L509" i="4"/>
  <c r="J509" i="4"/>
  <c r="I509" i="4"/>
  <c r="K509" i="4" s="1"/>
  <c r="L508" i="4"/>
  <c r="J508" i="4"/>
  <c r="I508" i="4"/>
  <c r="K508" i="4" s="1"/>
  <c r="L507" i="4"/>
  <c r="J507" i="4"/>
  <c r="I507" i="4"/>
  <c r="K507" i="4" s="1"/>
  <c r="L506" i="4"/>
  <c r="J506" i="4"/>
  <c r="I506" i="4"/>
  <c r="K506" i="4" s="1"/>
  <c r="L505" i="4"/>
  <c r="J505" i="4"/>
  <c r="I505" i="4"/>
  <c r="K505" i="4" s="1"/>
  <c r="L504" i="4"/>
  <c r="J504" i="4"/>
  <c r="I504" i="4"/>
  <c r="K504" i="4" s="1"/>
  <c r="L503" i="4"/>
  <c r="J503" i="4"/>
  <c r="I503" i="4"/>
  <c r="K503" i="4" s="1"/>
  <c r="L502" i="4"/>
  <c r="J502" i="4"/>
  <c r="I502" i="4"/>
  <c r="K502" i="4" s="1"/>
  <c r="L501" i="4"/>
  <c r="J501" i="4"/>
  <c r="I501" i="4"/>
  <c r="K501" i="4" s="1"/>
  <c r="L500" i="4"/>
  <c r="J500" i="4"/>
  <c r="I500" i="4"/>
  <c r="K500" i="4" s="1"/>
  <c r="L499" i="4"/>
  <c r="J499" i="4"/>
  <c r="I499" i="4"/>
  <c r="K499" i="4" s="1"/>
  <c r="L498" i="4"/>
  <c r="J498" i="4"/>
  <c r="I498" i="4"/>
  <c r="K498" i="4" s="1"/>
  <c r="L497" i="4"/>
  <c r="J497" i="4"/>
  <c r="I497" i="4"/>
  <c r="K497" i="4" s="1"/>
  <c r="L496" i="4"/>
  <c r="J496" i="4"/>
  <c r="I496" i="4"/>
  <c r="K496" i="4" s="1"/>
  <c r="L495" i="4"/>
  <c r="J495" i="4"/>
  <c r="I495" i="4"/>
  <c r="K495" i="4" s="1"/>
  <c r="L494" i="4"/>
  <c r="J494" i="4"/>
  <c r="I494" i="4"/>
  <c r="K494" i="4" s="1"/>
  <c r="L493" i="4"/>
  <c r="J493" i="4"/>
  <c r="I493" i="4"/>
  <c r="K493" i="4" s="1"/>
  <c r="L492" i="4"/>
  <c r="J492" i="4"/>
  <c r="I492" i="4"/>
  <c r="K492" i="4" s="1"/>
  <c r="L491" i="4"/>
  <c r="J491" i="4"/>
  <c r="I491" i="4"/>
  <c r="K491" i="4" s="1"/>
  <c r="L490" i="4"/>
  <c r="J490" i="4"/>
  <c r="I490" i="4"/>
  <c r="K490" i="4" s="1"/>
  <c r="L489" i="4"/>
  <c r="J489" i="4"/>
  <c r="I489" i="4"/>
  <c r="K489" i="4" s="1"/>
  <c r="L488" i="4"/>
  <c r="J488" i="4"/>
  <c r="I488" i="4"/>
  <c r="K488" i="4" s="1"/>
  <c r="L487" i="4"/>
  <c r="J487" i="4"/>
  <c r="I487" i="4"/>
  <c r="K487" i="4" s="1"/>
  <c r="L486" i="4"/>
  <c r="J486" i="4"/>
  <c r="I486" i="4"/>
  <c r="K486" i="4" s="1"/>
  <c r="L485" i="4"/>
  <c r="J485" i="4"/>
  <c r="I485" i="4"/>
  <c r="K485" i="4" s="1"/>
  <c r="L484" i="4"/>
  <c r="J484" i="4"/>
  <c r="I484" i="4"/>
  <c r="K484" i="4" s="1"/>
  <c r="L483" i="4"/>
  <c r="J483" i="4"/>
  <c r="I483" i="4"/>
  <c r="K483" i="4" s="1"/>
  <c r="L482" i="4"/>
  <c r="J482" i="4"/>
  <c r="I482" i="4"/>
  <c r="K482" i="4" s="1"/>
  <c r="L481" i="4"/>
  <c r="J481" i="4"/>
  <c r="I481" i="4"/>
  <c r="K481" i="4" s="1"/>
  <c r="L480" i="4"/>
  <c r="J480" i="4"/>
  <c r="I480" i="4"/>
  <c r="K480" i="4" s="1"/>
  <c r="L479" i="4"/>
  <c r="J479" i="4"/>
  <c r="I479" i="4"/>
  <c r="K479" i="4" s="1"/>
  <c r="L478" i="4"/>
  <c r="J478" i="4"/>
  <c r="I478" i="4"/>
  <c r="K478" i="4" s="1"/>
  <c r="L477" i="4"/>
  <c r="J477" i="4"/>
  <c r="I477" i="4"/>
  <c r="K477" i="4" s="1"/>
  <c r="L476" i="4"/>
  <c r="J476" i="4"/>
  <c r="I476" i="4"/>
  <c r="K476" i="4" s="1"/>
  <c r="L475" i="4"/>
  <c r="J475" i="4"/>
  <c r="I475" i="4"/>
  <c r="K475" i="4" s="1"/>
  <c r="L474" i="4"/>
  <c r="J474" i="4"/>
  <c r="I474" i="4"/>
  <c r="K474" i="4" s="1"/>
  <c r="L473" i="4"/>
  <c r="J473" i="4"/>
  <c r="I473" i="4"/>
  <c r="K473" i="4" s="1"/>
  <c r="L472" i="4"/>
  <c r="J472" i="4"/>
  <c r="I472" i="4"/>
  <c r="K472" i="4" s="1"/>
  <c r="L471" i="4"/>
  <c r="J471" i="4"/>
  <c r="I471" i="4"/>
  <c r="K471" i="4" s="1"/>
  <c r="L470" i="4"/>
  <c r="J470" i="4"/>
  <c r="I470" i="4"/>
  <c r="K470" i="4" s="1"/>
  <c r="L469" i="4"/>
  <c r="J469" i="4"/>
  <c r="I469" i="4"/>
  <c r="K469" i="4" s="1"/>
  <c r="L468" i="4"/>
  <c r="J468" i="4"/>
  <c r="I468" i="4"/>
  <c r="K468" i="4" s="1"/>
  <c r="L467" i="4"/>
  <c r="J467" i="4"/>
  <c r="I467" i="4"/>
  <c r="K467" i="4" s="1"/>
  <c r="L466" i="4"/>
  <c r="J466" i="4"/>
  <c r="I466" i="4"/>
  <c r="K466" i="4" s="1"/>
  <c r="L465" i="4"/>
  <c r="J465" i="4"/>
  <c r="I465" i="4"/>
  <c r="K465" i="4" s="1"/>
  <c r="L464" i="4"/>
  <c r="J464" i="4"/>
  <c r="I464" i="4"/>
  <c r="K464" i="4" s="1"/>
  <c r="L463" i="4"/>
  <c r="J463" i="4"/>
  <c r="I463" i="4"/>
  <c r="K463" i="4" s="1"/>
  <c r="L462" i="4"/>
  <c r="J462" i="4"/>
  <c r="I462" i="4"/>
  <c r="K462" i="4" s="1"/>
  <c r="L461" i="4"/>
  <c r="J461" i="4"/>
  <c r="I461" i="4"/>
  <c r="K461" i="4" s="1"/>
  <c r="L460" i="4"/>
  <c r="J460" i="4"/>
  <c r="I460" i="4"/>
  <c r="K460" i="4" s="1"/>
  <c r="L459" i="4"/>
  <c r="J459" i="4"/>
  <c r="I459" i="4"/>
  <c r="K459" i="4" s="1"/>
  <c r="L458" i="4"/>
  <c r="J458" i="4"/>
  <c r="I458" i="4"/>
  <c r="K458" i="4" s="1"/>
  <c r="L457" i="4"/>
  <c r="J457" i="4"/>
  <c r="I457" i="4"/>
  <c r="K457" i="4" s="1"/>
  <c r="L456" i="4"/>
  <c r="J456" i="4"/>
  <c r="I456" i="4"/>
  <c r="K456" i="4" s="1"/>
  <c r="L455" i="4"/>
  <c r="J455" i="4"/>
  <c r="I455" i="4"/>
  <c r="K455" i="4" s="1"/>
  <c r="L454" i="4"/>
  <c r="J454" i="4"/>
  <c r="I454" i="4"/>
  <c r="K454" i="4" s="1"/>
  <c r="L453" i="4"/>
  <c r="J453" i="4"/>
  <c r="I453" i="4"/>
  <c r="K453" i="4" s="1"/>
  <c r="L452" i="4"/>
  <c r="J452" i="4"/>
  <c r="I452" i="4"/>
  <c r="K452" i="4" s="1"/>
  <c r="L451" i="4"/>
  <c r="J451" i="4"/>
  <c r="I451" i="4"/>
  <c r="K451" i="4" s="1"/>
  <c r="L450" i="4"/>
  <c r="J450" i="4"/>
  <c r="I450" i="4"/>
  <c r="K450" i="4" s="1"/>
  <c r="L449" i="4"/>
  <c r="J449" i="4"/>
  <c r="I449" i="4"/>
  <c r="K449" i="4" s="1"/>
  <c r="L448" i="4"/>
  <c r="J448" i="4"/>
  <c r="I448" i="4"/>
  <c r="K448" i="4" s="1"/>
  <c r="L447" i="4"/>
  <c r="J447" i="4"/>
  <c r="I447" i="4"/>
  <c r="K447" i="4" s="1"/>
  <c r="L446" i="4"/>
  <c r="J446" i="4"/>
  <c r="I446" i="4"/>
  <c r="K446" i="4" s="1"/>
  <c r="L445" i="4"/>
  <c r="J445" i="4"/>
  <c r="I445" i="4"/>
  <c r="K445" i="4" s="1"/>
  <c r="L444" i="4"/>
  <c r="J444" i="4"/>
  <c r="I444" i="4"/>
  <c r="K444" i="4" s="1"/>
  <c r="L443" i="4"/>
  <c r="J443" i="4"/>
  <c r="I443" i="4"/>
  <c r="K443" i="4" s="1"/>
  <c r="L442" i="4"/>
  <c r="J442" i="4"/>
  <c r="I442" i="4"/>
  <c r="K442" i="4" s="1"/>
  <c r="L441" i="4"/>
  <c r="J441" i="4"/>
  <c r="I441" i="4"/>
  <c r="K441" i="4" s="1"/>
  <c r="L440" i="4"/>
  <c r="J440" i="4"/>
  <c r="I440" i="4"/>
  <c r="K440" i="4" s="1"/>
  <c r="L439" i="4"/>
  <c r="J439" i="4"/>
  <c r="I439" i="4"/>
  <c r="K439" i="4" s="1"/>
  <c r="L438" i="4"/>
  <c r="J438" i="4"/>
  <c r="I438" i="4"/>
  <c r="K438" i="4" s="1"/>
  <c r="L437" i="4"/>
  <c r="J437" i="4"/>
  <c r="I437" i="4"/>
  <c r="K437" i="4" s="1"/>
  <c r="L436" i="4"/>
  <c r="J436" i="4"/>
  <c r="I436" i="4"/>
  <c r="K436" i="4" s="1"/>
  <c r="L435" i="4"/>
  <c r="J435" i="4"/>
  <c r="I435" i="4"/>
  <c r="K435" i="4" s="1"/>
  <c r="L434" i="4"/>
  <c r="J434" i="4"/>
  <c r="I434" i="4"/>
  <c r="K434" i="4" s="1"/>
  <c r="L433" i="4"/>
  <c r="J433" i="4"/>
  <c r="I433" i="4"/>
  <c r="K433" i="4" s="1"/>
  <c r="L432" i="4"/>
  <c r="J432" i="4"/>
  <c r="I432" i="4"/>
  <c r="K432" i="4" s="1"/>
  <c r="L431" i="4"/>
  <c r="J431" i="4"/>
  <c r="I431" i="4"/>
  <c r="K431" i="4" s="1"/>
  <c r="L430" i="4"/>
  <c r="J430" i="4"/>
  <c r="I430" i="4"/>
  <c r="K430" i="4" s="1"/>
  <c r="L429" i="4"/>
  <c r="J429" i="4"/>
  <c r="I429" i="4"/>
  <c r="K429" i="4" s="1"/>
  <c r="L428" i="4"/>
  <c r="J428" i="4"/>
  <c r="I428" i="4"/>
  <c r="K428" i="4" s="1"/>
  <c r="L427" i="4"/>
  <c r="J427" i="4"/>
  <c r="I427" i="4"/>
  <c r="K427" i="4" s="1"/>
  <c r="L426" i="4"/>
  <c r="J426" i="4"/>
  <c r="I426" i="4"/>
  <c r="K426" i="4" s="1"/>
  <c r="L425" i="4"/>
  <c r="J425" i="4"/>
  <c r="I425" i="4"/>
  <c r="K425" i="4" s="1"/>
  <c r="L424" i="4"/>
  <c r="J424" i="4"/>
  <c r="I424" i="4"/>
  <c r="K424" i="4" s="1"/>
  <c r="L423" i="4"/>
  <c r="J423" i="4"/>
  <c r="I423" i="4"/>
  <c r="K423" i="4" s="1"/>
  <c r="L422" i="4"/>
  <c r="J422" i="4"/>
  <c r="I422" i="4"/>
  <c r="K422" i="4" s="1"/>
  <c r="L421" i="4"/>
  <c r="J421" i="4"/>
  <c r="I421" i="4"/>
  <c r="K421" i="4" s="1"/>
  <c r="L420" i="4"/>
  <c r="J420" i="4"/>
  <c r="I420" i="4"/>
  <c r="K420" i="4" s="1"/>
  <c r="L419" i="4"/>
  <c r="J419" i="4"/>
  <c r="I419" i="4"/>
  <c r="K419" i="4" s="1"/>
  <c r="L418" i="4"/>
  <c r="J418" i="4"/>
  <c r="I418" i="4"/>
  <c r="K418" i="4" s="1"/>
  <c r="L417" i="4"/>
  <c r="J417" i="4"/>
  <c r="I417" i="4"/>
  <c r="K417" i="4" s="1"/>
  <c r="L416" i="4"/>
  <c r="J416" i="4"/>
  <c r="I416" i="4"/>
  <c r="K416" i="4" s="1"/>
  <c r="L415" i="4"/>
  <c r="J415" i="4"/>
  <c r="I415" i="4"/>
  <c r="K415" i="4" s="1"/>
  <c r="L414" i="4"/>
  <c r="J414" i="4"/>
  <c r="I414" i="4"/>
  <c r="K414" i="4" s="1"/>
  <c r="L413" i="4"/>
  <c r="J413" i="4"/>
  <c r="I413" i="4"/>
  <c r="K413" i="4" s="1"/>
  <c r="L412" i="4"/>
  <c r="J412" i="4"/>
  <c r="I412" i="4"/>
  <c r="K412" i="4" s="1"/>
  <c r="L411" i="4"/>
  <c r="J411" i="4"/>
  <c r="I411" i="4"/>
  <c r="K411" i="4" s="1"/>
  <c r="L410" i="4"/>
  <c r="J410" i="4"/>
  <c r="I410" i="4"/>
  <c r="K410" i="4" s="1"/>
  <c r="L409" i="4"/>
  <c r="J409" i="4"/>
  <c r="I409" i="4"/>
  <c r="K409" i="4" s="1"/>
  <c r="L408" i="4"/>
  <c r="J408" i="4"/>
  <c r="I408" i="4"/>
  <c r="K408" i="4" s="1"/>
  <c r="L407" i="4"/>
  <c r="J407" i="4"/>
  <c r="I407" i="4"/>
  <c r="K407" i="4" s="1"/>
  <c r="L406" i="4"/>
  <c r="J406" i="4"/>
  <c r="I406" i="4"/>
  <c r="K406" i="4" s="1"/>
  <c r="L405" i="4"/>
  <c r="J405" i="4"/>
  <c r="I405" i="4"/>
  <c r="K405" i="4" s="1"/>
  <c r="L404" i="4"/>
  <c r="J404" i="4"/>
  <c r="I404" i="4"/>
  <c r="K404" i="4" s="1"/>
  <c r="L403" i="4"/>
  <c r="J403" i="4"/>
  <c r="I403" i="4"/>
  <c r="K403" i="4" s="1"/>
  <c r="L402" i="4"/>
  <c r="J402" i="4"/>
  <c r="I402" i="4"/>
  <c r="K402" i="4" s="1"/>
  <c r="L401" i="4"/>
  <c r="J401" i="4"/>
  <c r="I401" i="4"/>
  <c r="K401" i="4" s="1"/>
  <c r="L400" i="4"/>
  <c r="J400" i="4"/>
  <c r="I400" i="4"/>
  <c r="K400" i="4" s="1"/>
  <c r="L399" i="4"/>
  <c r="J399" i="4"/>
  <c r="I399" i="4"/>
  <c r="K399" i="4" s="1"/>
  <c r="L398" i="4"/>
  <c r="J398" i="4"/>
  <c r="I398" i="4"/>
  <c r="K398" i="4" s="1"/>
  <c r="L397" i="4"/>
  <c r="J397" i="4"/>
  <c r="I397" i="4"/>
  <c r="K397" i="4" s="1"/>
  <c r="L396" i="4"/>
  <c r="J396" i="4"/>
  <c r="I396" i="4"/>
  <c r="K396" i="4" s="1"/>
  <c r="L395" i="4"/>
  <c r="J395" i="4"/>
  <c r="I395" i="4"/>
  <c r="K395" i="4" s="1"/>
  <c r="L394" i="4"/>
  <c r="J394" i="4"/>
  <c r="I394" i="4"/>
  <c r="K394" i="4" s="1"/>
  <c r="L393" i="4"/>
  <c r="J393" i="4"/>
  <c r="I393" i="4"/>
  <c r="K393" i="4" s="1"/>
  <c r="L392" i="4"/>
  <c r="J392" i="4"/>
  <c r="I392" i="4"/>
  <c r="K392" i="4" s="1"/>
  <c r="L391" i="4"/>
  <c r="J391" i="4"/>
  <c r="I391" i="4"/>
  <c r="K391" i="4" s="1"/>
  <c r="L390" i="4"/>
  <c r="J390" i="4"/>
  <c r="I390" i="4"/>
  <c r="K390" i="4" s="1"/>
  <c r="L389" i="4"/>
  <c r="J389" i="4"/>
  <c r="I389" i="4"/>
  <c r="K389" i="4" s="1"/>
  <c r="L388" i="4"/>
  <c r="J388" i="4"/>
  <c r="I388" i="4"/>
  <c r="K388" i="4" s="1"/>
  <c r="L387" i="4"/>
  <c r="J387" i="4"/>
  <c r="I387" i="4"/>
  <c r="K387" i="4" s="1"/>
  <c r="L386" i="4"/>
  <c r="J386" i="4"/>
  <c r="I386" i="4"/>
  <c r="K386" i="4" s="1"/>
  <c r="L385" i="4"/>
  <c r="J385" i="4"/>
  <c r="I385" i="4"/>
  <c r="K385" i="4" s="1"/>
  <c r="L384" i="4"/>
  <c r="J384" i="4"/>
  <c r="I384" i="4"/>
  <c r="K384" i="4" s="1"/>
  <c r="L383" i="4"/>
  <c r="J383" i="4"/>
  <c r="I383" i="4"/>
  <c r="K383" i="4" s="1"/>
  <c r="L382" i="4"/>
  <c r="J382" i="4"/>
  <c r="I382" i="4"/>
  <c r="K382" i="4" s="1"/>
  <c r="L381" i="4"/>
  <c r="J381" i="4"/>
  <c r="I381" i="4"/>
  <c r="K381" i="4" s="1"/>
  <c r="L380" i="4"/>
  <c r="J380" i="4"/>
  <c r="I380" i="4"/>
  <c r="K380" i="4" s="1"/>
  <c r="L379" i="4"/>
  <c r="J379" i="4"/>
  <c r="I379" i="4"/>
  <c r="K379" i="4" s="1"/>
  <c r="L378" i="4"/>
  <c r="J378" i="4"/>
  <c r="I378" i="4"/>
  <c r="K378" i="4" s="1"/>
  <c r="L377" i="4"/>
  <c r="J377" i="4"/>
  <c r="I377" i="4"/>
  <c r="K377" i="4" s="1"/>
  <c r="L376" i="4"/>
  <c r="J376" i="4"/>
  <c r="I376" i="4"/>
  <c r="K376" i="4" s="1"/>
  <c r="L375" i="4"/>
  <c r="J375" i="4"/>
  <c r="I375" i="4"/>
  <c r="K375" i="4" s="1"/>
  <c r="L374" i="4"/>
  <c r="J374" i="4"/>
  <c r="I374" i="4"/>
  <c r="K374" i="4" s="1"/>
  <c r="L373" i="4"/>
  <c r="J373" i="4"/>
  <c r="I373" i="4"/>
  <c r="K373" i="4" s="1"/>
  <c r="L372" i="4"/>
  <c r="J372" i="4"/>
  <c r="I372" i="4"/>
  <c r="K372" i="4" s="1"/>
  <c r="L371" i="4"/>
  <c r="J371" i="4"/>
  <c r="I371" i="4"/>
  <c r="K371" i="4" s="1"/>
  <c r="L370" i="4"/>
  <c r="J370" i="4"/>
  <c r="I370" i="4"/>
  <c r="K370" i="4" s="1"/>
  <c r="L369" i="4"/>
  <c r="J369" i="4"/>
  <c r="I369" i="4"/>
  <c r="K369" i="4" s="1"/>
  <c r="L368" i="4"/>
  <c r="J368" i="4"/>
  <c r="I368" i="4"/>
  <c r="K368" i="4" s="1"/>
  <c r="L367" i="4"/>
  <c r="J367" i="4"/>
  <c r="I367" i="4"/>
  <c r="K367" i="4" s="1"/>
  <c r="L366" i="4"/>
  <c r="J366" i="4"/>
  <c r="I366" i="4"/>
  <c r="K366" i="4" s="1"/>
  <c r="L365" i="4"/>
  <c r="J365" i="4"/>
  <c r="I365" i="4"/>
  <c r="K365" i="4" s="1"/>
  <c r="L364" i="4"/>
  <c r="J364" i="4"/>
  <c r="I364" i="4"/>
  <c r="K364" i="4" s="1"/>
  <c r="L363" i="4"/>
  <c r="J363" i="4"/>
  <c r="I363" i="4"/>
  <c r="K363" i="4" s="1"/>
  <c r="L362" i="4"/>
  <c r="J362" i="4"/>
  <c r="I362" i="4"/>
  <c r="K362" i="4" s="1"/>
  <c r="L361" i="4"/>
  <c r="J361" i="4"/>
  <c r="I361" i="4"/>
  <c r="K361" i="4" s="1"/>
  <c r="L360" i="4"/>
  <c r="J360" i="4"/>
  <c r="I360" i="4"/>
  <c r="K360" i="4" s="1"/>
  <c r="L359" i="4"/>
  <c r="J359" i="4"/>
  <c r="I359" i="4"/>
  <c r="K359" i="4" s="1"/>
  <c r="L358" i="4"/>
  <c r="J358" i="4"/>
  <c r="I358" i="4"/>
  <c r="K358" i="4" s="1"/>
  <c r="L357" i="4"/>
  <c r="J357" i="4"/>
  <c r="I357" i="4"/>
  <c r="K357" i="4" s="1"/>
  <c r="L356" i="4"/>
  <c r="J356" i="4"/>
  <c r="I356" i="4"/>
  <c r="K356" i="4" s="1"/>
  <c r="L355" i="4"/>
  <c r="J355" i="4"/>
  <c r="I355" i="4"/>
  <c r="K355" i="4" s="1"/>
  <c r="L354" i="4"/>
  <c r="J354" i="4"/>
  <c r="I354" i="4"/>
  <c r="K354" i="4" s="1"/>
  <c r="L353" i="4"/>
  <c r="J353" i="4"/>
  <c r="I353" i="4"/>
  <c r="K353" i="4" s="1"/>
  <c r="L352" i="4"/>
  <c r="J352" i="4"/>
  <c r="I352" i="4"/>
  <c r="K352" i="4" s="1"/>
  <c r="L351" i="4"/>
  <c r="J351" i="4"/>
  <c r="I351" i="4"/>
  <c r="K351" i="4" s="1"/>
  <c r="L350" i="4"/>
  <c r="J350" i="4"/>
  <c r="I350" i="4"/>
  <c r="K350" i="4" s="1"/>
  <c r="L349" i="4"/>
  <c r="J349" i="4"/>
  <c r="I349" i="4"/>
  <c r="K349" i="4" s="1"/>
  <c r="L348" i="4"/>
  <c r="J348" i="4"/>
  <c r="I348" i="4"/>
  <c r="K348" i="4" s="1"/>
  <c r="L347" i="4"/>
  <c r="J347" i="4"/>
  <c r="I347" i="4"/>
  <c r="K347" i="4" s="1"/>
  <c r="L346" i="4"/>
  <c r="J346" i="4"/>
  <c r="I346" i="4"/>
  <c r="K346" i="4" s="1"/>
  <c r="L345" i="4"/>
  <c r="J345" i="4"/>
  <c r="I345" i="4"/>
  <c r="K345" i="4" s="1"/>
  <c r="L344" i="4"/>
  <c r="J344" i="4"/>
  <c r="I344" i="4"/>
  <c r="K344" i="4" s="1"/>
  <c r="L343" i="4"/>
  <c r="J343" i="4"/>
  <c r="I343" i="4"/>
  <c r="K343" i="4" s="1"/>
  <c r="L342" i="4"/>
  <c r="J342" i="4"/>
  <c r="I342" i="4"/>
  <c r="K342" i="4" s="1"/>
  <c r="L341" i="4"/>
  <c r="J341" i="4"/>
  <c r="I341" i="4"/>
  <c r="K341" i="4" s="1"/>
  <c r="L340" i="4"/>
  <c r="J340" i="4"/>
  <c r="I340" i="4"/>
  <c r="K340" i="4" s="1"/>
  <c r="L339" i="4"/>
  <c r="J339" i="4"/>
  <c r="I339" i="4"/>
  <c r="K339" i="4" s="1"/>
  <c r="L338" i="4"/>
  <c r="J338" i="4"/>
  <c r="I338" i="4"/>
  <c r="K338" i="4" s="1"/>
  <c r="L337" i="4"/>
  <c r="J337" i="4"/>
  <c r="I337" i="4"/>
  <c r="K337" i="4" s="1"/>
  <c r="L336" i="4"/>
  <c r="J336" i="4"/>
  <c r="I336" i="4"/>
  <c r="K336" i="4" s="1"/>
  <c r="L335" i="4"/>
  <c r="J335" i="4"/>
  <c r="I335" i="4"/>
  <c r="K335" i="4" s="1"/>
  <c r="L334" i="4"/>
  <c r="J334" i="4"/>
  <c r="I334" i="4"/>
  <c r="K334" i="4" s="1"/>
  <c r="L333" i="4"/>
  <c r="J333" i="4"/>
  <c r="I333" i="4"/>
  <c r="K333" i="4" s="1"/>
  <c r="L332" i="4"/>
  <c r="J332" i="4"/>
  <c r="I332" i="4"/>
  <c r="K332" i="4" s="1"/>
  <c r="L331" i="4"/>
  <c r="J331" i="4"/>
  <c r="I331" i="4"/>
  <c r="K331" i="4" s="1"/>
  <c r="L330" i="4"/>
  <c r="J330" i="4"/>
  <c r="I330" i="4"/>
  <c r="K330" i="4" s="1"/>
  <c r="L329" i="4"/>
  <c r="J329" i="4"/>
  <c r="I329" i="4"/>
  <c r="K329" i="4" s="1"/>
  <c r="L328" i="4"/>
  <c r="J328" i="4"/>
  <c r="I328" i="4"/>
  <c r="K328" i="4" s="1"/>
  <c r="L327" i="4"/>
  <c r="J327" i="4"/>
  <c r="I327" i="4"/>
  <c r="K327" i="4" s="1"/>
  <c r="L326" i="4"/>
  <c r="J326" i="4"/>
  <c r="I326" i="4"/>
  <c r="K326" i="4" s="1"/>
  <c r="L325" i="4"/>
  <c r="J325" i="4"/>
  <c r="I325" i="4"/>
  <c r="K325" i="4" s="1"/>
  <c r="L324" i="4"/>
  <c r="J324" i="4"/>
  <c r="I324" i="4"/>
  <c r="K324" i="4" s="1"/>
  <c r="L323" i="4"/>
  <c r="J323" i="4"/>
  <c r="I323" i="4"/>
  <c r="K323" i="4" s="1"/>
  <c r="L322" i="4"/>
  <c r="J322" i="4"/>
  <c r="I322" i="4"/>
  <c r="K322" i="4" s="1"/>
  <c r="L321" i="4"/>
  <c r="J321" i="4"/>
  <c r="I321" i="4"/>
  <c r="K321" i="4" s="1"/>
  <c r="L320" i="4"/>
  <c r="J320" i="4"/>
  <c r="I320" i="4"/>
  <c r="K320" i="4" s="1"/>
  <c r="L319" i="4"/>
  <c r="J319" i="4"/>
  <c r="I319" i="4"/>
  <c r="K319" i="4" s="1"/>
  <c r="L318" i="4"/>
  <c r="J318" i="4"/>
  <c r="I318" i="4"/>
  <c r="K318" i="4" s="1"/>
  <c r="L317" i="4"/>
  <c r="J317" i="4"/>
  <c r="I317" i="4"/>
  <c r="K317" i="4" s="1"/>
  <c r="L316" i="4"/>
  <c r="J316" i="4"/>
  <c r="I316" i="4"/>
  <c r="K316" i="4" s="1"/>
  <c r="L315" i="4"/>
  <c r="J315" i="4"/>
  <c r="I315" i="4"/>
  <c r="K315" i="4" s="1"/>
  <c r="L314" i="4"/>
  <c r="J314" i="4"/>
  <c r="I314" i="4"/>
  <c r="K314" i="4" s="1"/>
  <c r="L313" i="4"/>
  <c r="J313" i="4"/>
  <c r="I313" i="4"/>
  <c r="K313" i="4" s="1"/>
  <c r="L312" i="4"/>
  <c r="J312" i="4"/>
  <c r="I312" i="4"/>
  <c r="K312" i="4" s="1"/>
  <c r="L311" i="4"/>
  <c r="J311" i="4"/>
  <c r="I311" i="4"/>
  <c r="K311" i="4" s="1"/>
  <c r="L310" i="4"/>
  <c r="J310" i="4"/>
  <c r="I310" i="4"/>
  <c r="K310" i="4" s="1"/>
  <c r="L309" i="4"/>
  <c r="J309" i="4"/>
  <c r="I309" i="4"/>
  <c r="K309" i="4" s="1"/>
  <c r="L308" i="4"/>
  <c r="J308" i="4"/>
  <c r="I308" i="4"/>
  <c r="K308" i="4" s="1"/>
  <c r="L307" i="4"/>
  <c r="J307" i="4"/>
  <c r="I307" i="4"/>
  <c r="K307" i="4" s="1"/>
  <c r="L306" i="4"/>
  <c r="J306" i="4"/>
  <c r="I306" i="4"/>
  <c r="K306" i="4" s="1"/>
  <c r="L305" i="4"/>
  <c r="J305" i="4"/>
  <c r="I305" i="4"/>
  <c r="K305" i="4" s="1"/>
  <c r="L304" i="4"/>
  <c r="J304" i="4"/>
  <c r="I304" i="4"/>
  <c r="K304" i="4" s="1"/>
  <c r="L303" i="4"/>
  <c r="J303" i="4"/>
  <c r="I303" i="4"/>
  <c r="K303" i="4" s="1"/>
  <c r="L302" i="4"/>
  <c r="J302" i="4"/>
  <c r="I302" i="4"/>
  <c r="K302" i="4" s="1"/>
  <c r="L301" i="4"/>
  <c r="J301" i="4"/>
  <c r="I301" i="4"/>
  <c r="K301" i="4" s="1"/>
  <c r="L300" i="4"/>
  <c r="J300" i="4"/>
  <c r="I300" i="4"/>
  <c r="K300" i="4" s="1"/>
  <c r="L299" i="4"/>
  <c r="J299" i="4"/>
  <c r="I299" i="4"/>
  <c r="K299" i="4" s="1"/>
  <c r="L298" i="4"/>
  <c r="J298" i="4"/>
  <c r="I298" i="4"/>
  <c r="K298" i="4" s="1"/>
  <c r="L297" i="4"/>
  <c r="J297" i="4"/>
  <c r="I297" i="4"/>
  <c r="K297" i="4" s="1"/>
  <c r="L296" i="4"/>
  <c r="J296" i="4"/>
  <c r="I296" i="4"/>
  <c r="K296" i="4" s="1"/>
  <c r="L295" i="4"/>
  <c r="J295" i="4"/>
  <c r="I295" i="4"/>
  <c r="K295" i="4" s="1"/>
  <c r="L294" i="4"/>
  <c r="J294" i="4"/>
  <c r="I294" i="4"/>
  <c r="K294" i="4" s="1"/>
  <c r="L293" i="4"/>
  <c r="J293" i="4"/>
  <c r="I293" i="4"/>
  <c r="K293" i="4" s="1"/>
  <c r="L292" i="4"/>
  <c r="J292" i="4"/>
  <c r="I292" i="4"/>
  <c r="K292" i="4" s="1"/>
  <c r="L291" i="4"/>
  <c r="J291" i="4"/>
  <c r="I291" i="4"/>
  <c r="K291" i="4" s="1"/>
  <c r="L290" i="4"/>
  <c r="J290" i="4"/>
  <c r="I290" i="4"/>
  <c r="K290" i="4" s="1"/>
  <c r="L289" i="4"/>
  <c r="J289" i="4"/>
  <c r="I289" i="4"/>
  <c r="K289" i="4" s="1"/>
  <c r="L288" i="4"/>
  <c r="J288" i="4"/>
  <c r="I288" i="4"/>
  <c r="K288" i="4" s="1"/>
  <c r="L287" i="4"/>
  <c r="J287" i="4"/>
  <c r="I287" i="4"/>
  <c r="K287" i="4" s="1"/>
  <c r="L286" i="4"/>
  <c r="J286" i="4"/>
  <c r="I286" i="4"/>
  <c r="K286" i="4" s="1"/>
  <c r="L285" i="4"/>
  <c r="J285" i="4"/>
  <c r="I285" i="4"/>
  <c r="K285" i="4" s="1"/>
  <c r="L284" i="4"/>
  <c r="J284" i="4"/>
  <c r="I284" i="4"/>
  <c r="K284" i="4" s="1"/>
  <c r="L283" i="4"/>
  <c r="J283" i="4"/>
  <c r="I283" i="4"/>
  <c r="K283" i="4" s="1"/>
  <c r="L282" i="4"/>
  <c r="J282" i="4"/>
  <c r="I282" i="4"/>
  <c r="K282" i="4" s="1"/>
  <c r="L281" i="4"/>
  <c r="J281" i="4"/>
  <c r="I281" i="4"/>
  <c r="K281" i="4" s="1"/>
  <c r="L280" i="4"/>
  <c r="J280" i="4"/>
  <c r="I280" i="4"/>
  <c r="K280" i="4" s="1"/>
  <c r="L279" i="4"/>
  <c r="J279" i="4"/>
  <c r="I279" i="4"/>
  <c r="K279" i="4" s="1"/>
  <c r="L278" i="4"/>
  <c r="J278" i="4"/>
  <c r="I278" i="4"/>
  <c r="K278" i="4" s="1"/>
  <c r="L277" i="4"/>
  <c r="J277" i="4"/>
  <c r="I277" i="4"/>
  <c r="K277" i="4" s="1"/>
  <c r="L276" i="4"/>
  <c r="J276" i="4"/>
  <c r="I276" i="4"/>
  <c r="K276" i="4" s="1"/>
  <c r="L275" i="4"/>
  <c r="J275" i="4"/>
  <c r="I275" i="4"/>
  <c r="K275" i="4" s="1"/>
  <c r="L274" i="4"/>
  <c r="J274" i="4"/>
  <c r="I274" i="4"/>
  <c r="K274" i="4" s="1"/>
  <c r="L273" i="4"/>
  <c r="J273" i="4"/>
  <c r="I273" i="4"/>
  <c r="K273" i="4" s="1"/>
  <c r="L272" i="4"/>
  <c r="J272" i="4"/>
  <c r="I272" i="4"/>
  <c r="K272" i="4" s="1"/>
  <c r="L271" i="4"/>
  <c r="J271" i="4"/>
  <c r="I271" i="4"/>
  <c r="K271" i="4" s="1"/>
  <c r="L270" i="4"/>
  <c r="J270" i="4"/>
  <c r="I270" i="4"/>
  <c r="K270" i="4" s="1"/>
  <c r="L269" i="4"/>
  <c r="J269" i="4"/>
  <c r="I269" i="4"/>
  <c r="K269" i="4" s="1"/>
  <c r="L268" i="4"/>
  <c r="J268" i="4"/>
  <c r="I268" i="4"/>
  <c r="K268" i="4" s="1"/>
  <c r="L267" i="4"/>
  <c r="J267" i="4"/>
  <c r="I267" i="4"/>
  <c r="K267" i="4" s="1"/>
  <c r="L266" i="4"/>
  <c r="J266" i="4"/>
  <c r="I266" i="4"/>
  <c r="K266" i="4" s="1"/>
  <c r="L265" i="4"/>
  <c r="J265" i="4"/>
  <c r="I265" i="4"/>
  <c r="K265" i="4" s="1"/>
  <c r="L264" i="4"/>
  <c r="J264" i="4"/>
  <c r="I264" i="4"/>
  <c r="K264" i="4" s="1"/>
  <c r="L263" i="4"/>
  <c r="J263" i="4"/>
  <c r="I263" i="4"/>
  <c r="K263" i="4" s="1"/>
  <c r="L262" i="4"/>
  <c r="J262" i="4"/>
  <c r="I262" i="4"/>
  <c r="K262" i="4" s="1"/>
  <c r="L261" i="4"/>
  <c r="J261" i="4"/>
  <c r="I261" i="4"/>
  <c r="K261" i="4" s="1"/>
  <c r="L260" i="4"/>
  <c r="J260" i="4"/>
  <c r="I260" i="4"/>
  <c r="K260" i="4" s="1"/>
  <c r="L259" i="4"/>
  <c r="J259" i="4"/>
  <c r="I259" i="4"/>
  <c r="K259" i="4" s="1"/>
  <c r="L258" i="4"/>
  <c r="J258" i="4"/>
  <c r="I258" i="4"/>
  <c r="K258" i="4" s="1"/>
  <c r="L257" i="4"/>
  <c r="J257" i="4"/>
  <c r="I257" i="4"/>
  <c r="K257" i="4" s="1"/>
  <c r="L256" i="4"/>
  <c r="J256" i="4"/>
  <c r="I256" i="4"/>
  <c r="K256" i="4" s="1"/>
  <c r="L255" i="4"/>
  <c r="J255" i="4"/>
  <c r="I255" i="4"/>
  <c r="K255" i="4" s="1"/>
  <c r="L254" i="4"/>
  <c r="J254" i="4"/>
  <c r="I254" i="4"/>
  <c r="K254" i="4" s="1"/>
  <c r="L253" i="4"/>
  <c r="J253" i="4"/>
  <c r="I253" i="4"/>
  <c r="K253" i="4" s="1"/>
  <c r="L252" i="4"/>
  <c r="J252" i="4"/>
  <c r="I252" i="4"/>
  <c r="K252" i="4" s="1"/>
  <c r="L251" i="4"/>
  <c r="J251" i="4"/>
  <c r="I251" i="4"/>
  <c r="K251" i="4" s="1"/>
  <c r="L250" i="4"/>
  <c r="J250" i="4"/>
  <c r="I250" i="4"/>
  <c r="K250" i="4" s="1"/>
  <c r="L249" i="4"/>
  <c r="J249" i="4"/>
  <c r="I249" i="4"/>
  <c r="K249" i="4" s="1"/>
  <c r="L248" i="4"/>
  <c r="J248" i="4"/>
  <c r="I248" i="4"/>
  <c r="K248" i="4" s="1"/>
  <c r="L247" i="4"/>
  <c r="J247" i="4"/>
  <c r="I247" i="4"/>
  <c r="K247" i="4" s="1"/>
  <c r="L246" i="4"/>
  <c r="J246" i="4"/>
  <c r="I246" i="4"/>
  <c r="K246" i="4" s="1"/>
  <c r="L245" i="4"/>
  <c r="J245" i="4"/>
  <c r="I245" i="4"/>
  <c r="K245" i="4" s="1"/>
  <c r="L244" i="4"/>
  <c r="J244" i="4"/>
  <c r="I244" i="4"/>
  <c r="K244" i="4" s="1"/>
  <c r="L243" i="4"/>
  <c r="J243" i="4"/>
  <c r="I243" i="4"/>
  <c r="K243" i="4" s="1"/>
  <c r="L242" i="4"/>
  <c r="J242" i="4"/>
  <c r="I242" i="4"/>
  <c r="K242" i="4" s="1"/>
  <c r="L241" i="4"/>
  <c r="J241" i="4"/>
  <c r="I241" i="4"/>
  <c r="K241" i="4" s="1"/>
  <c r="L240" i="4"/>
  <c r="J240" i="4"/>
  <c r="I240" i="4"/>
  <c r="K240" i="4" s="1"/>
  <c r="L239" i="4"/>
  <c r="J239" i="4"/>
  <c r="I239" i="4"/>
  <c r="K239" i="4" s="1"/>
  <c r="L238" i="4"/>
  <c r="J238" i="4"/>
  <c r="I238" i="4"/>
  <c r="K238" i="4" s="1"/>
  <c r="L237" i="4"/>
  <c r="J237" i="4"/>
  <c r="I237" i="4"/>
  <c r="K237" i="4" s="1"/>
  <c r="L236" i="4"/>
  <c r="J236" i="4"/>
  <c r="I236" i="4"/>
  <c r="K236" i="4" s="1"/>
  <c r="L235" i="4"/>
  <c r="J235" i="4"/>
  <c r="I235" i="4"/>
  <c r="K235" i="4" s="1"/>
  <c r="L234" i="4"/>
  <c r="J234" i="4"/>
  <c r="I234" i="4"/>
  <c r="K234" i="4" s="1"/>
  <c r="L233" i="4"/>
  <c r="J233" i="4"/>
  <c r="I233" i="4"/>
  <c r="K233" i="4" s="1"/>
  <c r="L232" i="4"/>
  <c r="J232" i="4"/>
  <c r="I232" i="4"/>
  <c r="K232" i="4" s="1"/>
  <c r="L231" i="4"/>
  <c r="J231" i="4"/>
  <c r="I231" i="4"/>
  <c r="K231" i="4" s="1"/>
  <c r="L230" i="4"/>
  <c r="J230" i="4"/>
  <c r="I230" i="4"/>
  <c r="K230" i="4" s="1"/>
  <c r="L229" i="4"/>
  <c r="J229" i="4"/>
  <c r="I229" i="4"/>
  <c r="K229" i="4" s="1"/>
  <c r="L228" i="4"/>
  <c r="J228" i="4"/>
  <c r="I228" i="4"/>
  <c r="K228" i="4" s="1"/>
  <c r="L227" i="4"/>
  <c r="J227" i="4"/>
  <c r="I227" i="4"/>
  <c r="K227" i="4" s="1"/>
  <c r="L226" i="4"/>
  <c r="J226" i="4"/>
  <c r="I226" i="4"/>
  <c r="K226" i="4" s="1"/>
  <c r="L225" i="4"/>
  <c r="J225" i="4"/>
  <c r="I225" i="4"/>
  <c r="K225" i="4" s="1"/>
  <c r="L224" i="4"/>
  <c r="J224" i="4"/>
  <c r="I224" i="4"/>
  <c r="K224" i="4" s="1"/>
  <c r="L223" i="4"/>
  <c r="J223" i="4"/>
  <c r="I223" i="4"/>
  <c r="K223" i="4" s="1"/>
  <c r="L222" i="4"/>
  <c r="J222" i="4"/>
  <c r="I222" i="4"/>
  <c r="K222" i="4" s="1"/>
  <c r="L221" i="4"/>
  <c r="J221" i="4"/>
  <c r="I221" i="4"/>
  <c r="K221" i="4" s="1"/>
  <c r="L220" i="4"/>
  <c r="J220" i="4"/>
  <c r="I220" i="4"/>
  <c r="K220" i="4" s="1"/>
  <c r="L219" i="4"/>
  <c r="J219" i="4"/>
  <c r="I219" i="4"/>
  <c r="K219" i="4" s="1"/>
  <c r="L218" i="4"/>
  <c r="J218" i="4"/>
  <c r="I218" i="4"/>
  <c r="K218" i="4" s="1"/>
  <c r="L217" i="4"/>
  <c r="J217" i="4"/>
  <c r="I217" i="4"/>
  <c r="K217" i="4" s="1"/>
  <c r="L216" i="4"/>
  <c r="J216" i="4"/>
  <c r="I216" i="4"/>
  <c r="K216" i="4" s="1"/>
  <c r="L215" i="4"/>
  <c r="J215" i="4"/>
  <c r="I215" i="4"/>
  <c r="K215" i="4" s="1"/>
  <c r="L214" i="4"/>
  <c r="J214" i="4"/>
  <c r="I214" i="4"/>
  <c r="K214" i="4" s="1"/>
  <c r="L213" i="4"/>
  <c r="J213" i="4"/>
  <c r="I213" i="4"/>
  <c r="K213" i="4" s="1"/>
  <c r="L212" i="4"/>
  <c r="J212" i="4"/>
  <c r="I212" i="4"/>
  <c r="K212" i="4" s="1"/>
  <c r="L211" i="4"/>
  <c r="J211" i="4"/>
  <c r="I211" i="4"/>
  <c r="K211" i="4" s="1"/>
  <c r="L210" i="4"/>
  <c r="J210" i="4"/>
  <c r="I210" i="4"/>
  <c r="K210" i="4" s="1"/>
  <c r="L209" i="4"/>
  <c r="J209" i="4"/>
  <c r="I209" i="4"/>
  <c r="K209" i="4" s="1"/>
  <c r="L208" i="4"/>
  <c r="J208" i="4"/>
  <c r="I208" i="4"/>
  <c r="K208" i="4" s="1"/>
  <c r="L207" i="4"/>
  <c r="J207" i="4"/>
  <c r="I207" i="4"/>
  <c r="K207" i="4" s="1"/>
  <c r="L206" i="4"/>
  <c r="J206" i="4"/>
  <c r="I206" i="4"/>
  <c r="K206" i="4" s="1"/>
  <c r="L205" i="4"/>
  <c r="J205" i="4"/>
  <c r="I205" i="4"/>
  <c r="K205" i="4" s="1"/>
  <c r="L204" i="4"/>
  <c r="J204" i="4"/>
  <c r="I204" i="4"/>
  <c r="K204" i="4" s="1"/>
  <c r="L203" i="4"/>
  <c r="J203" i="4"/>
  <c r="I203" i="4"/>
  <c r="K203" i="4" s="1"/>
  <c r="L202" i="4"/>
  <c r="J202" i="4"/>
  <c r="I202" i="4"/>
  <c r="K202" i="4" s="1"/>
  <c r="L201" i="4"/>
  <c r="J201" i="4"/>
  <c r="I201" i="4"/>
  <c r="K201" i="4" s="1"/>
  <c r="L200" i="4"/>
  <c r="J200" i="4"/>
  <c r="I200" i="4"/>
  <c r="K200" i="4" s="1"/>
  <c r="L199" i="4"/>
  <c r="J199" i="4"/>
  <c r="I199" i="4"/>
  <c r="K199" i="4" s="1"/>
  <c r="L198" i="4"/>
  <c r="J198" i="4"/>
  <c r="I198" i="4"/>
  <c r="K198" i="4" s="1"/>
  <c r="L197" i="4"/>
  <c r="J197" i="4"/>
  <c r="I197" i="4"/>
  <c r="K197" i="4" s="1"/>
  <c r="L196" i="4"/>
  <c r="J196" i="4"/>
  <c r="I196" i="4"/>
  <c r="K196" i="4" s="1"/>
  <c r="L195" i="4"/>
  <c r="J195" i="4"/>
  <c r="I195" i="4"/>
  <c r="K195" i="4" s="1"/>
  <c r="L194" i="4"/>
  <c r="J194" i="4"/>
  <c r="I194" i="4"/>
  <c r="K194" i="4" s="1"/>
  <c r="L193" i="4"/>
  <c r="J193" i="4"/>
  <c r="I193" i="4"/>
  <c r="K193" i="4" s="1"/>
  <c r="L192" i="4"/>
  <c r="J192" i="4"/>
  <c r="I192" i="4"/>
  <c r="K192" i="4" s="1"/>
  <c r="L191" i="4"/>
  <c r="J191" i="4"/>
  <c r="I191" i="4"/>
  <c r="K191" i="4" s="1"/>
  <c r="L190" i="4"/>
  <c r="J190" i="4"/>
  <c r="I190" i="4"/>
  <c r="K190" i="4" s="1"/>
  <c r="L189" i="4"/>
  <c r="J189" i="4"/>
  <c r="I189" i="4"/>
  <c r="K189" i="4" s="1"/>
  <c r="L188" i="4"/>
  <c r="J188" i="4"/>
  <c r="I188" i="4"/>
  <c r="K188" i="4" s="1"/>
  <c r="L187" i="4"/>
  <c r="J187" i="4"/>
  <c r="I187" i="4"/>
  <c r="K187" i="4" s="1"/>
  <c r="L186" i="4"/>
  <c r="J186" i="4"/>
  <c r="I186" i="4"/>
  <c r="K186" i="4" s="1"/>
  <c r="L185" i="4"/>
  <c r="J185" i="4"/>
  <c r="I185" i="4"/>
  <c r="K185" i="4" s="1"/>
  <c r="L184" i="4"/>
  <c r="J184" i="4"/>
  <c r="I184" i="4"/>
  <c r="K184" i="4" s="1"/>
  <c r="L183" i="4"/>
  <c r="J183" i="4"/>
  <c r="I183" i="4"/>
  <c r="K183" i="4" s="1"/>
  <c r="L182" i="4"/>
  <c r="J182" i="4"/>
  <c r="I182" i="4"/>
  <c r="K182" i="4" s="1"/>
  <c r="L181" i="4"/>
  <c r="J181" i="4"/>
  <c r="I181" i="4"/>
  <c r="K181" i="4" s="1"/>
  <c r="L180" i="4"/>
  <c r="J180" i="4"/>
  <c r="I180" i="4"/>
  <c r="K180" i="4" s="1"/>
  <c r="L179" i="4"/>
  <c r="J179" i="4"/>
  <c r="I179" i="4"/>
  <c r="K179" i="4" s="1"/>
  <c r="L178" i="4"/>
  <c r="J178" i="4"/>
  <c r="I178" i="4"/>
  <c r="K178" i="4" s="1"/>
  <c r="L177" i="4"/>
  <c r="J177" i="4"/>
  <c r="I177" i="4"/>
  <c r="K177" i="4" s="1"/>
  <c r="L176" i="4"/>
  <c r="J176" i="4"/>
  <c r="I176" i="4"/>
  <c r="K176" i="4" s="1"/>
  <c r="L175" i="4"/>
  <c r="J175" i="4"/>
  <c r="I175" i="4"/>
  <c r="K175" i="4" s="1"/>
  <c r="L174" i="4"/>
  <c r="J174" i="4"/>
  <c r="I174" i="4"/>
  <c r="K174" i="4" s="1"/>
  <c r="L173" i="4"/>
  <c r="J173" i="4"/>
  <c r="I173" i="4"/>
  <c r="K173" i="4" s="1"/>
  <c r="L172" i="4"/>
  <c r="J172" i="4"/>
  <c r="I172" i="4"/>
  <c r="K172" i="4" s="1"/>
  <c r="L171" i="4"/>
  <c r="J171" i="4"/>
  <c r="I171" i="4"/>
  <c r="K171" i="4" s="1"/>
  <c r="L170" i="4"/>
  <c r="J170" i="4"/>
  <c r="I170" i="4"/>
  <c r="K170" i="4" s="1"/>
  <c r="L169" i="4"/>
  <c r="J169" i="4"/>
  <c r="I169" i="4"/>
  <c r="K169" i="4" s="1"/>
  <c r="L168" i="4"/>
  <c r="J168" i="4"/>
  <c r="I168" i="4"/>
  <c r="K168" i="4" s="1"/>
  <c r="L167" i="4"/>
  <c r="J167" i="4"/>
  <c r="I167" i="4"/>
  <c r="K167" i="4" s="1"/>
  <c r="L166" i="4"/>
  <c r="J166" i="4"/>
  <c r="I166" i="4"/>
  <c r="K166" i="4" s="1"/>
  <c r="L165" i="4"/>
  <c r="J165" i="4"/>
  <c r="I165" i="4"/>
  <c r="K165" i="4" s="1"/>
  <c r="L164" i="4"/>
  <c r="J164" i="4"/>
  <c r="I164" i="4"/>
  <c r="K164" i="4" s="1"/>
  <c r="L163" i="4"/>
  <c r="J163" i="4"/>
  <c r="I163" i="4"/>
  <c r="K163" i="4" s="1"/>
  <c r="L162" i="4"/>
  <c r="J162" i="4"/>
  <c r="I162" i="4"/>
  <c r="K162" i="4" s="1"/>
  <c r="L161" i="4"/>
  <c r="J161" i="4"/>
  <c r="I161" i="4"/>
  <c r="K161" i="4" s="1"/>
  <c r="L160" i="4"/>
  <c r="J160" i="4"/>
  <c r="I160" i="4"/>
  <c r="K160" i="4" s="1"/>
  <c r="L159" i="4"/>
  <c r="J159" i="4"/>
  <c r="I159" i="4"/>
  <c r="K159" i="4" s="1"/>
  <c r="L158" i="4"/>
  <c r="J158" i="4"/>
  <c r="I158" i="4"/>
  <c r="K158" i="4" s="1"/>
  <c r="L157" i="4"/>
  <c r="J157" i="4"/>
  <c r="I157" i="4"/>
  <c r="K157" i="4" s="1"/>
  <c r="L156" i="4"/>
  <c r="J156" i="4"/>
  <c r="I156" i="4"/>
  <c r="K156" i="4" s="1"/>
  <c r="L155" i="4"/>
  <c r="J155" i="4"/>
  <c r="I155" i="4"/>
  <c r="K155" i="4" s="1"/>
  <c r="L154" i="4"/>
  <c r="J154" i="4"/>
  <c r="I154" i="4"/>
  <c r="K154" i="4" s="1"/>
  <c r="L153" i="4"/>
  <c r="J153" i="4"/>
  <c r="I153" i="4"/>
  <c r="K153" i="4" s="1"/>
  <c r="L152" i="4"/>
  <c r="J152" i="4"/>
  <c r="I152" i="4"/>
  <c r="K152" i="4" s="1"/>
  <c r="L151" i="4"/>
  <c r="J151" i="4"/>
  <c r="I151" i="4"/>
  <c r="K151" i="4" s="1"/>
  <c r="L150" i="4"/>
  <c r="J150" i="4"/>
  <c r="I150" i="4"/>
  <c r="K150" i="4" s="1"/>
  <c r="L149" i="4"/>
  <c r="J149" i="4"/>
  <c r="I149" i="4"/>
  <c r="K149" i="4" s="1"/>
  <c r="L148" i="4"/>
  <c r="J148" i="4"/>
  <c r="I148" i="4"/>
  <c r="K148" i="4" s="1"/>
  <c r="L147" i="4"/>
  <c r="J147" i="4"/>
  <c r="I147" i="4"/>
  <c r="K147" i="4" s="1"/>
  <c r="L146" i="4"/>
  <c r="J146" i="4"/>
  <c r="I146" i="4"/>
  <c r="K146" i="4" s="1"/>
  <c r="L145" i="4"/>
  <c r="J145" i="4"/>
  <c r="I145" i="4"/>
  <c r="K145" i="4" s="1"/>
  <c r="L144" i="4"/>
  <c r="J144" i="4"/>
  <c r="I144" i="4"/>
  <c r="K144" i="4" s="1"/>
  <c r="L143" i="4"/>
  <c r="J143" i="4"/>
  <c r="I143" i="4"/>
  <c r="K143" i="4" s="1"/>
  <c r="L142" i="4"/>
  <c r="J142" i="4"/>
  <c r="I142" i="4"/>
  <c r="K142" i="4" s="1"/>
  <c r="L141" i="4"/>
  <c r="J141" i="4"/>
  <c r="I141" i="4"/>
  <c r="K141" i="4" s="1"/>
  <c r="L140" i="4"/>
  <c r="J140" i="4"/>
  <c r="I140" i="4"/>
  <c r="K140" i="4" s="1"/>
  <c r="L139" i="4"/>
  <c r="J139" i="4"/>
  <c r="I139" i="4"/>
  <c r="K139" i="4" s="1"/>
  <c r="L138" i="4"/>
  <c r="J138" i="4"/>
  <c r="I138" i="4"/>
  <c r="K138" i="4" s="1"/>
  <c r="L137" i="4"/>
  <c r="J137" i="4"/>
  <c r="I137" i="4"/>
  <c r="K137" i="4" s="1"/>
  <c r="L136" i="4"/>
  <c r="J136" i="4"/>
  <c r="I136" i="4"/>
  <c r="K136" i="4" s="1"/>
  <c r="L135" i="4"/>
  <c r="J135" i="4"/>
  <c r="I135" i="4"/>
  <c r="K135" i="4" s="1"/>
  <c r="L134" i="4"/>
  <c r="J134" i="4"/>
  <c r="I134" i="4"/>
  <c r="K134" i="4" s="1"/>
  <c r="L133" i="4"/>
  <c r="J133" i="4"/>
  <c r="I133" i="4"/>
  <c r="K133" i="4" s="1"/>
  <c r="L132" i="4"/>
  <c r="J132" i="4"/>
  <c r="I132" i="4"/>
  <c r="K132" i="4" s="1"/>
  <c r="L131" i="4"/>
  <c r="J131" i="4"/>
  <c r="I131" i="4"/>
  <c r="K131" i="4" s="1"/>
  <c r="L130" i="4"/>
  <c r="J130" i="4"/>
  <c r="I130" i="4"/>
  <c r="K130" i="4" s="1"/>
  <c r="L129" i="4"/>
  <c r="J129" i="4"/>
  <c r="I129" i="4"/>
  <c r="K129" i="4" s="1"/>
  <c r="L128" i="4"/>
  <c r="J128" i="4"/>
  <c r="I128" i="4"/>
  <c r="K128" i="4" s="1"/>
  <c r="L127" i="4"/>
  <c r="J127" i="4"/>
  <c r="I127" i="4"/>
  <c r="K127" i="4" s="1"/>
  <c r="L126" i="4"/>
  <c r="J126" i="4"/>
  <c r="I126" i="4"/>
  <c r="K126" i="4" s="1"/>
  <c r="L125" i="4"/>
  <c r="J125" i="4"/>
  <c r="I125" i="4"/>
  <c r="K125" i="4" s="1"/>
  <c r="L124" i="4"/>
  <c r="J124" i="4"/>
  <c r="I124" i="4"/>
  <c r="K124" i="4" s="1"/>
  <c r="L123" i="4"/>
  <c r="J123" i="4"/>
  <c r="I123" i="4"/>
  <c r="K123" i="4" s="1"/>
  <c r="L122" i="4"/>
  <c r="J122" i="4"/>
  <c r="I122" i="4"/>
  <c r="K122" i="4" s="1"/>
  <c r="L121" i="4"/>
  <c r="J121" i="4"/>
  <c r="I121" i="4"/>
  <c r="K121" i="4" s="1"/>
  <c r="L120" i="4"/>
  <c r="J120" i="4"/>
  <c r="I120" i="4"/>
  <c r="K120" i="4" s="1"/>
  <c r="L119" i="4"/>
  <c r="J119" i="4"/>
  <c r="I119" i="4"/>
  <c r="K119" i="4" s="1"/>
  <c r="L118" i="4"/>
  <c r="J118" i="4"/>
  <c r="I118" i="4"/>
  <c r="K118" i="4" s="1"/>
  <c r="L117" i="4"/>
  <c r="J117" i="4"/>
  <c r="I117" i="4"/>
  <c r="K117" i="4" s="1"/>
  <c r="L116" i="4"/>
  <c r="J116" i="4"/>
  <c r="I116" i="4"/>
  <c r="K116" i="4" s="1"/>
  <c r="L115" i="4"/>
  <c r="J115" i="4"/>
  <c r="I115" i="4"/>
  <c r="K115" i="4" s="1"/>
  <c r="L114" i="4"/>
  <c r="J114" i="4"/>
  <c r="I114" i="4"/>
  <c r="K114" i="4" s="1"/>
  <c r="L113" i="4"/>
  <c r="J113" i="4"/>
  <c r="I113" i="4"/>
  <c r="K113" i="4" s="1"/>
  <c r="L112" i="4"/>
  <c r="J112" i="4"/>
  <c r="I112" i="4"/>
  <c r="K112" i="4" s="1"/>
  <c r="L111" i="4"/>
  <c r="J111" i="4"/>
  <c r="I111" i="4"/>
  <c r="K111" i="4" s="1"/>
  <c r="L110" i="4"/>
  <c r="J110" i="4"/>
  <c r="I110" i="4"/>
  <c r="K110" i="4" s="1"/>
  <c r="L109" i="4"/>
  <c r="J109" i="4"/>
  <c r="I109" i="4"/>
  <c r="K109" i="4" s="1"/>
  <c r="L108" i="4"/>
  <c r="J108" i="4"/>
  <c r="I108" i="4"/>
  <c r="K108" i="4" s="1"/>
  <c r="L107" i="4"/>
  <c r="J107" i="4"/>
  <c r="I107" i="4"/>
  <c r="K107" i="4" s="1"/>
  <c r="L106" i="4"/>
  <c r="J106" i="4"/>
  <c r="I106" i="4"/>
  <c r="K106" i="4" s="1"/>
  <c r="L105" i="4"/>
  <c r="J105" i="4"/>
  <c r="I105" i="4"/>
  <c r="K105" i="4" s="1"/>
  <c r="L104" i="4"/>
  <c r="J104" i="4"/>
  <c r="I104" i="4"/>
  <c r="K104" i="4" s="1"/>
  <c r="L103" i="4"/>
  <c r="J103" i="4"/>
  <c r="I103" i="4"/>
  <c r="K103" i="4" s="1"/>
  <c r="L102" i="4"/>
  <c r="J102" i="4"/>
  <c r="I102" i="4"/>
  <c r="K102" i="4" s="1"/>
  <c r="L101" i="4"/>
  <c r="J101" i="4"/>
  <c r="I101" i="4"/>
  <c r="K101" i="4" s="1"/>
  <c r="L100" i="4"/>
  <c r="J100" i="4"/>
  <c r="I100" i="4"/>
  <c r="K100" i="4" s="1"/>
  <c r="L99" i="4"/>
  <c r="J99" i="4"/>
  <c r="I99" i="4"/>
  <c r="K99" i="4" s="1"/>
  <c r="L98" i="4"/>
  <c r="J98" i="4"/>
  <c r="I98" i="4"/>
  <c r="K98" i="4" s="1"/>
  <c r="L97" i="4"/>
  <c r="J97" i="4"/>
  <c r="I97" i="4"/>
  <c r="K97" i="4" s="1"/>
  <c r="L96" i="4"/>
  <c r="J96" i="4"/>
  <c r="I96" i="4"/>
  <c r="K96" i="4" s="1"/>
  <c r="L95" i="4"/>
  <c r="J95" i="4"/>
  <c r="I95" i="4"/>
  <c r="K95" i="4" s="1"/>
  <c r="L94" i="4"/>
  <c r="J94" i="4"/>
  <c r="I94" i="4"/>
  <c r="K94" i="4" s="1"/>
  <c r="L93" i="4"/>
  <c r="J93" i="4"/>
  <c r="I93" i="4"/>
  <c r="K93" i="4" s="1"/>
  <c r="L92" i="4"/>
  <c r="J92" i="4"/>
  <c r="I92" i="4"/>
  <c r="K92" i="4" s="1"/>
  <c r="L91" i="4"/>
  <c r="J91" i="4"/>
  <c r="I91" i="4"/>
  <c r="K91" i="4" s="1"/>
  <c r="L90" i="4"/>
  <c r="J90" i="4"/>
  <c r="I90" i="4"/>
  <c r="K90" i="4" s="1"/>
  <c r="L89" i="4"/>
  <c r="J89" i="4"/>
  <c r="I89" i="4"/>
  <c r="K89" i="4" s="1"/>
  <c r="L88" i="4"/>
  <c r="J88" i="4"/>
  <c r="I88" i="4"/>
  <c r="K88" i="4" s="1"/>
  <c r="L87" i="4"/>
  <c r="J87" i="4"/>
  <c r="I87" i="4"/>
  <c r="K87" i="4" s="1"/>
  <c r="L86" i="4"/>
  <c r="J86" i="4"/>
  <c r="I86" i="4"/>
  <c r="K86" i="4" s="1"/>
  <c r="L85" i="4"/>
  <c r="J85" i="4"/>
  <c r="I85" i="4"/>
  <c r="K85" i="4" s="1"/>
  <c r="L84" i="4"/>
  <c r="J84" i="4"/>
  <c r="I84" i="4"/>
  <c r="K84" i="4" s="1"/>
  <c r="L83" i="4"/>
  <c r="J83" i="4"/>
  <c r="I83" i="4"/>
  <c r="K83" i="4" s="1"/>
  <c r="L82" i="4"/>
  <c r="J82" i="4"/>
  <c r="I82" i="4"/>
  <c r="K82" i="4" s="1"/>
  <c r="L81" i="4"/>
  <c r="J81" i="4"/>
  <c r="I81" i="4"/>
  <c r="K81" i="4" s="1"/>
  <c r="L80" i="4"/>
  <c r="J80" i="4"/>
  <c r="I80" i="4"/>
  <c r="K80" i="4" s="1"/>
  <c r="L79" i="4"/>
  <c r="J79" i="4"/>
  <c r="I79" i="4"/>
  <c r="K79" i="4" s="1"/>
  <c r="L78" i="4"/>
  <c r="J78" i="4"/>
  <c r="I78" i="4"/>
  <c r="K78" i="4" s="1"/>
  <c r="L77" i="4"/>
  <c r="J77" i="4"/>
  <c r="I77" i="4"/>
  <c r="K77" i="4" s="1"/>
  <c r="L76" i="4"/>
  <c r="J76" i="4"/>
  <c r="I76" i="4"/>
  <c r="K76" i="4" s="1"/>
  <c r="L75" i="4"/>
  <c r="J75" i="4"/>
  <c r="I75" i="4"/>
  <c r="K75" i="4" s="1"/>
  <c r="L74" i="4"/>
  <c r="J74" i="4"/>
  <c r="I74" i="4"/>
  <c r="K74" i="4" s="1"/>
  <c r="L73" i="4"/>
  <c r="J73" i="4"/>
  <c r="I73" i="4"/>
  <c r="K73" i="4" s="1"/>
  <c r="L72" i="4"/>
  <c r="J72" i="4"/>
  <c r="I72" i="4"/>
  <c r="K72" i="4" s="1"/>
  <c r="L71" i="4"/>
  <c r="J71" i="4"/>
  <c r="I71" i="4"/>
  <c r="K71" i="4" s="1"/>
  <c r="L70" i="4"/>
  <c r="J70" i="4"/>
  <c r="I70" i="4"/>
  <c r="K70" i="4" s="1"/>
  <c r="L69" i="4"/>
  <c r="J69" i="4"/>
  <c r="I69" i="4"/>
  <c r="K69" i="4" s="1"/>
  <c r="L68" i="4"/>
  <c r="J68" i="4"/>
  <c r="I68" i="4"/>
  <c r="K68" i="4" s="1"/>
  <c r="L67" i="4"/>
  <c r="J67" i="4"/>
  <c r="I67" i="4"/>
  <c r="K67" i="4" s="1"/>
  <c r="L66" i="4"/>
  <c r="J66" i="4"/>
  <c r="I66" i="4"/>
  <c r="K66" i="4" s="1"/>
  <c r="L65" i="4"/>
  <c r="J65" i="4"/>
  <c r="I65" i="4"/>
  <c r="K65" i="4" s="1"/>
  <c r="L64" i="4"/>
  <c r="J64" i="4"/>
  <c r="I64" i="4"/>
  <c r="K64" i="4" s="1"/>
  <c r="L63" i="4"/>
  <c r="J63" i="4"/>
  <c r="I63" i="4"/>
  <c r="K63" i="4" s="1"/>
  <c r="L62" i="4"/>
  <c r="J62" i="4"/>
  <c r="I62" i="4"/>
  <c r="K62" i="4" s="1"/>
  <c r="L61" i="4"/>
  <c r="J61" i="4"/>
  <c r="I61" i="4"/>
  <c r="K61" i="4" s="1"/>
  <c r="L60" i="4"/>
  <c r="J60" i="4"/>
  <c r="I60" i="4"/>
  <c r="K60" i="4" s="1"/>
  <c r="L59" i="4"/>
  <c r="J59" i="4"/>
  <c r="I59" i="4"/>
  <c r="K59" i="4" s="1"/>
  <c r="L58" i="4"/>
  <c r="J58" i="4"/>
  <c r="I58" i="4"/>
  <c r="K58" i="4" s="1"/>
  <c r="L57" i="4"/>
  <c r="J57" i="4"/>
  <c r="I57" i="4"/>
  <c r="K57" i="4" s="1"/>
  <c r="L56" i="4"/>
  <c r="J56" i="4"/>
  <c r="I56" i="4"/>
  <c r="K56" i="4" s="1"/>
  <c r="L55" i="4"/>
  <c r="J55" i="4"/>
  <c r="I55" i="4"/>
  <c r="K55" i="4" s="1"/>
  <c r="L54" i="4"/>
  <c r="J54" i="4"/>
  <c r="I54" i="4"/>
  <c r="K54" i="4" s="1"/>
  <c r="L53" i="4"/>
  <c r="J53" i="4"/>
  <c r="I53" i="4"/>
  <c r="K53" i="4" s="1"/>
  <c r="L52" i="4"/>
  <c r="J52" i="4"/>
  <c r="I52" i="4"/>
  <c r="K52" i="4" s="1"/>
  <c r="L51" i="4"/>
  <c r="J51" i="4"/>
  <c r="I51" i="4"/>
  <c r="K51" i="4" s="1"/>
  <c r="L50" i="4"/>
  <c r="J50" i="4"/>
  <c r="I50" i="4"/>
  <c r="K50" i="4" s="1"/>
  <c r="L49" i="4"/>
  <c r="J49" i="4"/>
  <c r="I49" i="4"/>
  <c r="K49" i="4" s="1"/>
  <c r="L48" i="4"/>
  <c r="J48" i="4"/>
  <c r="I48" i="4"/>
  <c r="K48" i="4" s="1"/>
  <c r="L47" i="4"/>
  <c r="J47" i="4"/>
  <c r="I47" i="4"/>
  <c r="K47" i="4" s="1"/>
  <c r="L46" i="4"/>
  <c r="J46" i="4"/>
  <c r="I46" i="4"/>
  <c r="K46" i="4" s="1"/>
  <c r="L45" i="4"/>
  <c r="J45" i="4"/>
  <c r="I45" i="4"/>
  <c r="K45" i="4" s="1"/>
  <c r="L44" i="4"/>
  <c r="J44" i="4"/>
  <c r="I44" i="4"/>
  <c r="K44" i="4" s="1"/>
  <c r="L43" i="4"/>
  <c r="J43" i="4"/>
  <c r="I43" i="4"/>
  <c r="K43" i="4" s="1"/>
  <c r="L42" i="4"/>
  <c r="J42" i="4"/>
  <c r="I42" i="4"/>
  <c r="K42" i="4" s="1"/>
  <c r="L41" i="4"/>
  <c r="J41" i="4"/>
  <c r="I41" i="4"/>
  <c r="K41" i="4" s="1"/>
  <c r="L40" i="4"/>
  <c r="J40" i="4"/>
  <c r="I40" i="4"/>
  <c r="K40" i="4" s="1"/>
  <c r="L39" i="4"/>
  <c r="J39" i="4"/>
  <c r="I39" i="4"/>
  <c r="K39" i="4" s="1"/>
  <c r="L38" i="4"/>
  <c r="J38" i="4"/>
  <c r="I38" i="4"/>
  <c r="K38" i="4" s="1"/>
  <c r="L37" i="4"/>
  <c r="J37" i="4"/>
  <c r="I37" i="4"/>
  <c r="K37" i="4" s="1"/>
  <c r="L36" i="4"/>
  <c r="J36" i="4"/>
  <c r="I36" i="4"/>
  <c r="K36" i="4" s="1"/>
  <c r="L35" i="4"/>
  <c r="J35" i="4"/>
  <c r="I35" i="4"/>
  <c r="K35" i="4" s="1"/>
  <c r="L34" i="4"/>
  <c r="J34" i="4"/>
  <c r="I34" i="4"/>
  <c r="K34" i="4" s="1"/>
  <c r="L33" i="4"/>
  <c r="J33" i="4"/>
  <c r="I33" i="4"/>
  <c r="K33" i="4" s="1"/>
  <c r="L32" i="4"/>
  <c r="J32" i="4"/>
  <c r="I32" i="4"/>
  <c r="K32" i="4" s="1"/>
  <c r="L31" i="4"/>
  <c r="J31" i="4"/>
  <c r="I31" i="4"/>
  <c r="K31" i="4" s="1"/>
  <c r="L30" i="4"/>
  <c r="J30" i="4"/>
  <c r="I30" i="4"/>
  <c r="K30" i="4" s="1"/>
  <c r="L29" i="4"/>
  <c r="J29" i="4"/>
  <c r="I29" i="4"/>
  <c r="K29" i="4" s="1"/>
  <c r="L28" i="4"/>
  <c r="J28" i="4"/>
  <c r="I28" i="4"/>
  <c r="K28" i="4" s="1"/>
  <c r="L27" i="4"/>
  <c r="J27" i="4"/>
  <c r="I27" i="4"/>
  <c r="K27" i="4" s="1"/>
  <c r="L26" i="4"/>
  <c r="J26" i="4"/>
  <c r="I26" i="4"/>
  <c r="K26" i="4" s="1"/>
  <c r="L25" i="4"/>
  <c r="J25" i="4"/>
  <c r="I25" i="4"/>
  <c r="K25" i="4" s="1"/>
  <c r="L24" i="4"/>
  <c r="J24" i="4"/>
  <c r="I24" i="4"/>
  <c r="K24" i="4" s="1"/>
  <c r="L23" i="4"/>
  <c r="J23" i="4"/>
  <c r="I23" i="4"/>
  <c r="K23" i="4" s="1"/>
  <c r="L22" i="4"/>
  <c r="J22" i="4"/>
  <c r="I22" i="4"/>
  <c r="K22" i="4" s="1"/>
  <c r="L21" i="4"/>
  <c r="J21" i="4"/>
  <c r="I21" i="4"/>
  <c r="K21" i="4" s="1"/>
  <c r="L20" i="4"/>
  <c r="J20" i="4"/>
  <c r="I20" i="4"/>
  <c r="K20" i="4" s="1"/>
  <c r="L19" i="4"/>
  <c r="J19" i="4"/>
  <c r="I19" i="4"/>
  <c r="K19" i="4" s="1"/>
  <c r="L18" i="4"/>
  <c r="J18" i="4"/>
  <c r="I18" i="4"/>
  <c r="K18" i="4" s="1"/>
  <c r="L17" i="4"/>
  <c r="J17" i="4"/>
  <c r="I17" i="4"/>
  <c r="K17" i="4" s="1"/>
  <c r="L16" i="4"/>
  <c r="J16" i="4"/>
  <c r="I16" i="4"/>
  <c r="K16" i="4" s="1"/>
  <c r="L15" i="4"/>
  <c r="J15" i="4"/>
  <c r="I15" i="4"/>
  <c r="K15" i="4" s="1"/>
  <c r="L14" i="4"/>
  <c r="J14" i="4"/>
  <c r="I14" i="4"/>
  <c r="K14" i="4" s="1"/>
  <c r="L13" i="4"/>
  <c r="J13" i="4"/>
  <c r="I13" i="4"/>
  <c r="K13" i="4" s="1"/>
  <c r="L12" i="4"/>
  <c r="J12" i="4"/>
  <c r="I12" i="4"/>
  <c r="K12" i="4" s="1"/>
  <c r="L11" i="4"/>
  <c r="J11" i="4"/>
  <c r="I11" i="4"/>
  <c r="K11" i="4" s="1"/>
  <c r="L10" i="4"/>
  <c r="J10" i="4"/>
  <c r="I10" i="4"/>
  <c r="K10" i="4" s="1"/>
  <c r="L9" i="4"/>
  <c r="J9" i="4"/>
  <c r="I9" i="4"/>
  <c r="K9" i="4" s="1"/>
  <c r="L8" i="4"/>
  <c r="J8" i="4"/>
  <c r="I8" i="4"/>
  <c r="K8" i="4" s="1"/>
  <c r="L7" i="4"/>
  <c r="J7" i="4"/>
  <c r="I7" i="4"/>
  <c r="K7" i="4" s="1"/>
  <c r="L6" i="4"/>
  <c r="J6" i="4"/>
  <c r="I6" i="4"/>
  <c r="K6" i="4" s="1"/>
  <c r="L5" i="4"/>
  <c r="J5" i="4"/>
  <c r="I5" i="4"/>
  <c r="K5" i="4" s="1"/>
  <c r="L4" i="4"/>
  <c r="J4" i="4"/>
  <c r="I4" i="4"/>
  <c r="K4" i="4" s="1"/>
  <c r="L3" i="4"/>
  <c r="J3" i="4"/>
  <c r="I3" i="4"/>
  <c r="K3" i="4" s="1"/>
  <c r="L2" i="4"/>
  <c r="J2" i="4"/>
  <c r="I2" i="4"/>
  <c r="K2" i="4" s="1"/>
  <c r="S241" i="3"/>
  <c r="R241" i="3"/>
  <c r="Q241" i="3"/>
  <c r="S240" i="3"/>
  <c r="R240" i="3"/>
  <c r="Q240" i="3"/>
  <c r="S239" i="3"/>
  <c r="R239" i="3"/>
  <c r="Q239" i="3"/>
  <c r="S238" i="3"/>
  <c r="R238" i="3"/>
  <c r="Q238" i="3"/>
  <c r="S237" i="3"/>
  <c r="R237" i="3"/>
  <c r="Q237" i="3"/>
  <c r="S236" i="3"/>
  <c r="R236" i="3"/>
  <c r="Q236" i="3"/>
  <c r="S235" i="3"/>
  <c r="R235" i="3"/>
  <c r="Q235" i="3"/>
  <c r="S234" i="3"/>
  <c r="R234" i="3"/>
  <c r="Q234" i="3"/>
  <c r="S233" i="3"/>
  <c r="R233" i="3"/>
  <c r="Q233" i="3"/>
  <c r="S232" i="3"/>
  <c r="R232" i="3"/>
  <c r="Q232" i="3"/>
  <c r="S231" i="3"/>
  <c r="R231" i="3"/>
  <c r="Q231" i="3"/>
  <c r="S230" i="3"/>
  <c r="R230" i="3"/>
  <c r="Q230" i="3"/>
  <c r="S229" i="3"/>
  <c r="R229" i="3"/>
  <c r="Q229" i="3"/>
  <c r="S228" i="3"/>
  <c r="R228" i="3"/>
  <c r="Q228" i="3"/>
  <c r="S227" i="3"/>
  <c r="R227" i="3"/>
  <c r="Q227" i="3"/>
  <c r="S226" i="3"/>
  <c r="R226" i="3"/>
  <c r="Q226" i="3"/>
  <c r="S225" i="3"/>
  <c r="R225" i="3"/>
  <c r="Q225" i="3"/>
  <c r="S224" i="3"/>
  <c r="R224" i="3"/>
  <c r="Q224" i="3"/>
  <c r="S223" i="3"/>
  <c r="R223" i="3"/>
  <c r="Q223" i="3"/>
  <c r="S222" i="3"/>
  <c r="R222" i="3"/>
  <c r="Q222" i="3"/>
  <c r="S221" i="3"/>
  <c r="R221" i="3"/>
  <c r="Q221" i="3"/>
  <c r="S220" i="3"/>
  <c r="R220" i="3"/>
  <c r="Q220" i="3"/>
  <c r="S219" i="3"/>
  <c r="R219" i="3"/>
  <c r="Q219" i="3"/>
  <c r="S218" i="3"/>
  <c r="R218" i="3"/>
  <c r="Q218" i="3"/>
  <c r="S217" i="3"/>
  <c r="R217" i="3"/>
  <c r="Q217" i="3"/>
  <c r="S216" i="3"/>
  <c r="R216" i="3"/>
  <c r="Q216" i="3"/>
  <c r="S215" i="3"/>
  <c r="R215" i="3"/>
  <c r="Q215" i="3"/>
  <c r="S214" i="3"/>
  <c r="R214" i="3"/>
  <c r="Q214" i="3"/>
  <c r="S213" i="3"/>
  <c r="R213" i="3"/>
  <c r="Q213" i="3"/>
  <c r="S212" i="3"/>
  <c r="R212" i="3"/>
  <c r="Q212" i="3"/>
  <c r="S211" i="3"/>
  <c r="R211" i="3"/>
  <c r="Q211" i="3"/>
  <c r="S210" i="3"/>
  <c r="R210" i="3"/>
  <c r="Q210" i="3"/>
  <c r="S209" i="3"/>
  <c r="R209" i="3"/>
  <c r="Q209" i="3"/>
  <c r="S208" i="3"/>
  <c r="R208" i="3"/>
  <c r="Q208" i="3"/>
  <c r="S207" i="3"/>
  <c r="R207" i="3"/>
  <c r="Q207" i="3"/>
  <c r="S206" i="3"/>
  <c r="R206" i="3"/>
  <c r="Q206" i="3"/>
  <c r="S205" i="3"/>
  <c r="R205" i="3"/>
  <c r="Q205" i="3"/>
  <c r="S204" i="3"/>
  <c r="R204" i="3"/>
  <c r="Q204" i="3"/>
  <c r="S203" i="3"/>
  <c r="R203" i="3"/>
  <c r="Q203" i="3"/>
  <c r="S202" i="3"/>
  <c r="R202" i="3"/>
  <c r="Q202" i="3"/>
  <c r="S201" i="3"/>
  <c r="R201" i="3"/>
  <c r="Q201" i="3"/>
  <c r="S200" i="3"/>
  <c r="R200" i="3"/>
  <c r="Q200" i="3"/>
  <c r="S199" i="3"/>
  <c r="R199" i="3"/>
  <c r="Q199" i="3"/>
  <c r="S198" i="3"/>
  <c r="R198" i="3"/>
  <c r="Q198" i="3"/>
  <c r="S197" i="3"/>
  <c r="R197" i="3"/>
  <c r="Q197" i="3"/>
  <c r="S196" i="3"/>
  <c r="R196" i="3"/>
  <c r="Q196" i="3"/>
  <c r="S195" i="3"/>
  <c r="R195" i="3"/>
  <c r="Q195" i="3"/>
  <c r="S194" i="3"/>
  <c r="R194" i="3"/>
  <c r="Q194" i="3"/>
  <c r="S193" i="3"/>
  <c r="R193" i="3"/>
  <c r="Q193" i="3"/>
  <c r="S192" i="3"/>
  <c r="R192" i="3"/>
  <c r="Q192" i="3"/>
  <c r="S191" i="3"/>
  <c r="R191" i="3"/>
  <c r="Q191" i="3"/>
  <c r="S190" i="3"/>
  <c r="R190" i="3"/>
  <c r="Q190" i="3"/>
  <c r="S189" i="3"/>
  <c r="R189" i="3"/>
  <c r="Q189" i="3"/>
  <c r="S188" i="3"/>
  <c r="R188" i="3"/>
  <c r="Q188" i="3"/>
  <c r="S187" i="3"/>
  <c r="R187" i="3"/>
  <c r="Q187" i="3"/>
  <c r="S186" i="3"/>
  <c r="R186" i="3"/>
  <c r="Q186" i="3"/>
  <c r="S185" i="3"/>
  <c r="R185" i="3"/>
  <c r="Q185" i="3"/>
  <c r="S184" i="3"/>
  <c r="R184" i="3"/>
  <c r="Q184" i="3"/>
  <c r="S183" i="3"/>
  <c r="R183" i="3"/>
  <c r="Q183" i="3"/>
  <c r="S182" i="3"/>
  <c r="R182" i="3"/>
  <c r="Q182" i="3"/>
  <c r="S181" i="3"/>
  <c r="R181" i="3"/>
  <c r="Q181" i="3"/>
  <c r="S180" i="3"/>
  <c r="R180" i="3"/>
  <c r="Q180" i="3"/>
  <c r="S179" i="3"/>
  <c r="R179" i="3"/>
  <c r="Q179" i="3"/>
  <c r="S178" i="3"/>
  <c r="R178" i="3"/>
  <c r="Q178" i="3"/>
  <c r="S177" i="3"/>
  <c r="R177" i="3"/>
  <c r="Q177" i="3"/>
  <c r="S176" i="3"/>
  <c r="R176" i="3"/>
  <c r="Q176" i="3"/>
  <c r="S175" i="3"/>
  <c r="R175" i="3"/>
  <c r="Q175" i="3"/>
  <c r="S174" i="3"/>
  <c r="R174" i="3"/>
  <c r="Q174" i="3"/>
  <c r="S173" i="3"/>
  <c r="R173" i="3"/>
  <c r="Q173" i="3"/>
  <c r="S172" i="3"/>
  <c r="R172" i="3"/>
  <c r="Q172" i="3"/>
  <c r="S171" i="3"/>
  <c r="R171" i="3"/>
  <c r="Q171" i="3"/>
  <c r="S170" i="3"/>
  <c r="R170" i="3"/>
  <c r="Q170" i="3"/>
  <c r="S169" i="3"/>
  <c r="R169" i="3"/>
  <c r="Q169" i="3"/>
  <c r="S168" i="3"/>
  <c r="R168" i="3"/>
  <c r="Q168" i="3"/>
  <c r="S167" i="3"/>
  <c r="R167" i="3"/>
  <c r="Q167" i="3"/>
  <c r="S166" i="3"/>
  <c r="R166" i="3"/>
  <c r="Q166" i="3"/>
  <c r="S165" i="3"/>
  <c r="R165" i="3"/>
  <c r="Q165" i="3"/>
  <c r="S164" i="3"/>
  <c r="R164" i="3"/>
  <c r="Q164" i="3"/>
  <c r="S163" i="3"/>
  <c r="R163" i="3"/>
  <c r="Q163" i="3"/>
  <c r="S162" i="3"/>
  <c r="R162" i="3"/>
  <c r="Q162" i="3"/>
  <c r="S161" i="3"/>
  <c r="R161" i="3"/>
  <c r="Q161" i="3"/>
  <c r="S160" i="3"/>
  <c r="R160" i="3"/>
  <c r="Q160" i="3"/>
  <c r="S159" i="3"/>
  <c r="R159" i="3"/>
  <c r="Q159" i="3"/>
  <c r="S158" i="3"/>
  <c r="R158" i="3"/>
  <c r="Q158" i="3"/>
  <c r="S157" i="3"/>
  <c r="R157" i="3"/>
  <c r="Q157" i="3"/>
  <c r="S156" i="3"/>
  <c r="R156" i="3"/>
  <c r="Q156" i="3"/>
  <c r="S155" i="3"/>
  <c r="R155" i="3"/>
  <c r="Q155" i="3"/>
  <c r="S154" i="3"/>
  <c r="R154" i="3"/>
  <c r="Q154" i="3"/>
  <c r="S153" i="3"/>
  <c r="R153" i="3"/>
  <c r="Q153" i="3"/>
  <c r="S152" i="3"/>
  <c r="R152" i="3"/>
  <c r="Q152" i="3"/>
  <c r="S151" i="3"/>
  <c r="R151" i="3"/>
  <c r="Q151" i="3"/>
  <c r="S150" i="3"/>
  <c r="R150" i="3"/>
  <c r="Q150" i="3"/>
  <c r="S149" i="3"/>
  <c r="R149" i="3"/>
  <c r="Q149" i="3"/>
  <c r="S148" i="3"/>
  <c r="R148" i="3"/>
  <c r="Q148" i="3"/>
  <c r="S147" i="3"/>
  <c r="R147" i="3"/>
  <c r="Q147" i="3"/>
  <c r="S146" i="3"/>
  <c r="R146" i="3"/>
  <c r="Q146" i="3"/>
  <c r="S145" i="3"/>
  <c r="R145" i="3"/>
  <c r="Q145" i="3"/>
  <c r="S144" i="3"/>
  <c r="R144" i="3"/>
  <c r="Q144" i="3"/>
  <c r="S143" i="3"/>
  <c r="R143" i="3"/>
  <c r="Q143" i="3"/>
  <c r="S142" i="3"/>
  <c r="R142" i="3"/>
  <c r="Q142" i="3"/>
  <c r="S141" i="3"/>
  <c r="R141" i="3"/>
  <c r="Q141" i="3"/>
  <c r="S140" i="3"/>
  <c r="R140" i="3"/>
  <c r="Q140" i="3"/>
  <c r="S139" i="3"/>
  <c r="R139" i="3"/>
  <c r="Q139" i="3"/>
  <c r="S138" i="3"/>
  <c r="R138" i="3"/>
  <c r="Q138" i="3"/>
  <c r="S137" i="3"/>
  <c r="R137" i="3"/>
  <c r="Q137" i="3"/>
  <c r="S136" i="3"/>
  <c r="R136" i="3"/>
  <c r="Q136" i="3"/>
  <c r="S135" i="3"/>
  <c r="R135" i="3"/>
  <c r="Q135" i="3"/>
  <c r="S134" i="3"/>
  <c r="R134" i="3"/>
  <c r="Q134" i="3"/>
  <c r="S133" i="3"/>
  <c r="R133" i="3"/>
  <c r="Q133" i="3"/>
  <c r="S132" i="3"/>
  <c r="R132" i="3"/>
  <c r="Q132" i="3"/>
  <c r="S131" i="3"/>
  <c r="R131" i="3"/>
  <c r="Q131" i="3"/>
  <c r="S130" i="3"/>
  <c r="R130" i="3"/>
  <c r="Q130" i="3"/>
  <c r="S129" i="3"/>
  <c r="R129" i="3"/>
  <c r="Q129" i="3"/>
  <c r="S128" i="3"/>
  <c r="R128" i="3"/>
  <c r="Q128" i="3"/>
  <c r="S127" i="3"/>
  <c r="R127" i="3"/>
  <c r="Q127" i="3"/>
  <c r="S126" i="3"/>
  <c r="R126" i="3"/>
  <c r="Q126" i="3"/>
  <c r="S125" i="3"/>
  <c r="R125" i="3"/>
  <c r="Q125" i="3"/>
  <c r="S124" i="3"/>
  <c r="R124" i="3"/>
  <c r="Q124" i="3"/>
  <c r="S123" i="3"/>
  <c r="R123" i="3"/>
  <c r="Q123" i="3"/>
  <c r="S122" i="3"/>
  <c r="R122" i="3"/>
  <c r="Q122" i="3"/>
  <c r="S121" i="3"/>
  <c r="R121" i="3"/>
  <c r="Q121" i="3"/>
  <c r="S120" i="3"/>
  <c r="R120" i="3"/>
  <c r="Q120" i="3"/>
  <c r="S119" i="3"/>
  <c r="R119" i="3"/>
  <c r="Q119" i="3"/>
  <c r="S118" i="3"/>
  <c r="R118" i="3"/>
  <c r="Q118" i="3"/>
  <c r="S117" i="3"/>
  <c r="R117" i="3"/>
  <c r="Q117" i="3"/>
  <c r="S116" i="3"/>
  <c r="R116" i="3"/>
  <c r="Q116" i="3"/>
  <c r="S115" i="3"/>
  <c r="R115" i="3"/>
  <c r="Q115" i="3"/>
  <c r="S114" i="3"/>
  <c r="R114" i="3"/>
  <c r="Q114" i="3"/>
  <c r="S113" i="3"/>
  <c r="R113" i="3"/>
  <c r="Q113" i="3"/>
  <c r="S112" i="3"/>
  <c r="R112" i="3"/>
  <c r="Q112" i="3"/>
  <c r="S111" i="3"/>
  <c r="R111" i="3"/>
  <c r="Q111" i="3"/>
  <c r="S110" i="3"/>
  <c r="R110" i="3"/>
  <c r="Q110" i="3"/>
  <c r="S109" i="3"/>
  <c r="R109" i="3"/>
  <c r="Q109" i="3"/>
  <c r="S108" i="3"/>
  <c r="R108" i="3"/>
  <c r="Q108" i="3"/>
  <c r="S107" i="3"/>
  <c r="R107" i="3"/>
  <c r="Q107" i="3"/>
  <c r="S106" i="3"/>
  <c r="R106" i="3"/>
  <c r="Q106" i="3"/>
  <c r="S105" i="3"/>
  <c r="R105" i="3"/>
  <c r="Q105" i="3"/>
  <c r="S104" i="3"/>
  <c r="R104" i="3"/>
  <c r="Q104" i="3"/>
  <c r="S103" i="3"/>
  <c r="R103" i="3"/>
  <c r="Q103" i="3"/>
  <c r="S102" i="3"/>
  <c r="R102" i="3"/>
  <c r="Q102" i="3"/>
  <c r="S101" i="3"/>
  <c r="R101" i="3"/>
  <c r="Q101" i="3"/>
  <c r="S100" i="3"/>
  <c r="R100" i="3"/>
  <c r="Q100" i="3"/>
  <c r="S99" i="3"/>
  <c r="R99" i="3"/>
  <c r="Q99" i="3"/>
  <c r="S98" i="3"/>
  <c r="R98" i="3"/>
  <c r="Q98" i="3"/>
  <c r="S97" i="3"/>
  <c r="R97" i="3"/>
  <c r="Q97" i="3"/>
  <c r="S96" i="3"/>
  <c r="R96" i="3"/>
  <c r="Q96" i="3"/>
  <c r="S95" i="3"/>
  <c r="R95" i="3"/>
  <c r="Q95" i="3"/>
  <c r="S94" i="3"/>
  <c r="R94" i="3"/>
  <c r="Q94" i="3"/>
  <c r="S93" i="3"/>
  <c r="R93" i="3"/>
  <c r="Q93" i="3"/>
  <c r="S92" i="3"/>
  <c r="R92" i="3"/>
  <c r="Q92" i="3"/>
  <c r="S91" i="3"/>
  <c r="R91" i="3"/>
  <c r="Q91" i="3"/>
  <c r="S90" i="3"/>
  <c r="R90" i="3"/>
  <c r="Q90" i="3"/>
  <c r="S89" i="3"/>
  <c r="R89" i="3"/>
  <c r="Q89" i="3"/>
  <c r="S88" i="3"/>
  <c r="R88" i="3"/>
  <c r="Q88" i="3"/>
  <c r="S87" i="3"/>
  <c r="R87" i="3"/>
  <c r="Q87" i="3"/>
  <c r="S86" i="3"/>
  <c r="R86" i="3"/>
  <c r="Q86" i="3"/>
  <c r="S85" i="3"/>
  <c r="R85" i="3"/>
  <c r="Q85" i="3"/>
  <c r="S84" i="3"/>
  <c r="R84" i="3"/>
  <c r="Q84" i="3"/>
  <c r="S83" i="3"/>
  <c r="R83" i="3"/>
  <c r="Q83" i="3"/>
  <c r="S82" i="3"/>
  <c r="R82" i="3"/>
  <c r="Q82" i="3"/>
  <c r="S81" i="3"/>
  <c r="R81" i="3"/>
  <c r="Q81" i="3"/>
  <c r="S80" i="3"/>
  <c r="R80" i="3"/>
  <c r="Q80" i="3"/>
  <c r="S79" i="3"/>
  <c r="R79" i="3"/>
  <c r="Q79" i="3"/>
  <c r="S78" i="3"/>
  <c r="R78" i="3"/>
  <c r="Q78" i="3"/>
  <c r="S77" i="3"/>
  <c r="R77" i="3"/>
  <c r="Q77" i="3"/>
  <c r="S76" i="3"/>
  <c r="R76" i="3"/>
  <c r="Q76" i="3"/>
  <c r="S75" i="3"/>
  <c r="R75" i="3"/>
  <c r="Q75" i="3"/>
  <c r="S74" i="3"/>
  <c r="R74" i="3"/>
  <c r="Q74" i="3"/>
  <c r="S73" i="3"/>
  <c r="R73" i="3"/>
  <c r="Q73" i="3"/>
  <c r="S72" i="3"/>
  <c r="R72" i="3"/>
  <c r="Q72" i="3"/>
  <c r="S71" i="3"/>
  <c r="R71" i="3"/>
  <c r="Q71" i="3"/>
  <c r="S70" i="3"/>
  <c r="R70" i="3"/>
  <c r="Q70" i="3"/>
  <c r="S69" i="3"/>
  <c r="R69" i="3"/>
  <c r="Q69" i="3"/>
  <c r="S68" i="3"/>
  <c r="R68" i="3"/>
  <c r="Q68" i="3"/>
  <c r="S67" i="3"/>
  <c r="R67" i="3"/>
  <c r="Q67" i="3"/>
  <c r="S66" i="3"/>
  <c r="R66" i="3"/>
  <c r="Q66" i="3"/>
  <c r="S65" i="3"/>
  <c r="R65" i="3"/>
  <c r="Q65" i="3"/>
  <c r="S64" i="3"/>
  <c r="R64" i="3"/>
  <c r="Q64" i="3"/>
  <c r="S63" i="3"/>
  <c r="R63" i="3"/>
  <c r="Q63" i="3"/>
  <c r="S62" i="3"/>
  <c r="R62" i="3"/>
  <c r="Q62" i="3"/>
  <c r="S61" i="3"/>
  <c r="R61" i="3"/>
  <c r="Q61" i="3"/>
  <c r="S60" i="3"/>
  <c r="R60" i="3"/>
  <c r="Q60" i="3"/>
  <c r="S59" i="3"/>
  <c r="R59" i="3"/>
  <c r="Q59" i="3"/>
  <c r="S58" i="3"/>
  <c r="R58" i="3"/>
  <c r="Q58" i="3"/>
  <c r="S57" i="3"/>
  <c r="R57" i="3"/>
  <c r="Q57" i="3"/>
  <c r="S56" i="3"/>
  <c r="R56" i="3"/>
  <c r="Q56" i="3"/>
  <c r="S55" i="3"/>
  <c r="R55" i="3"/>
  <c r="Q55" i="3"/>
  <c r="S54" i="3"/>
  <c r="R54" i="3"/>
  <c r="Q54" i="3"/>
  <c r="S53" i="3"/>
  <c r="R53" i="3"/>
  <c r="Q53" i="3"/>
  <c r="S52" i="3"/>
  <c r="R52" i="3"/>
  <c r="Q52" i="3"/>
  <c r="S51" i="3"/>
  <c r="R51" i="3"/>
  <c r="Q51" i="3"/>
  <c r="S50" i="3"/>
  <c r="R50" i="3"/>
  <c r="Q50" i="3"/>
  <c r="S49" i="3"/>
  <c r="R49" i="3"/>
  <c r="Q49" i="3"/>
  <c r="S48" i="3"/>
  <c r="R48" i="3"/>
  <c r="Q48" i="3"/>
  <c r="S47" i="3"/>
  <c r="R47" i="3"/>
  <c r="Q47" i="3"/>
  <c r="S46" i="3"/>
  <c r="R46" i="3"/>
  <c r="Q46" i="3"/>
  <c r="S45" i="3"/>
  <c r="R45" i="3"/>
  <c r="Q45" i="3"/>
  <c r="S44" i="3"/>
  <c r="R44" i="3"/>
  <c r="Q44" i="3"/>
  <c r="S43" i="3"/>
  <c r="R43" i="3"/>
  <c r="Q43" i="3"/>
  <c r="S42" i="3"/>
  <c r="R42" i="3"/>
  <c r="Q42" i="3"/>
  <c r="S41" i="3"/>
  <c r="R41" i="3"/>
  <c r="Q41" i="3"/>
  <c r="S40" i="3"/>
  <c r="R40" i="3"/>
  <c r="Q40" i="3"/>
  <c r="S39" i="3"/>
  <c r="R39" i="3"/>
  <c r="Q39" i="3"/>
  <c r="S38" i="3"/>
  <c r="R38" i="3"/>
  <c r="Q38" i="3"/>
  <c r="S37" i="3"/>
  <c r="R37" i="3"/>
  <c r="Q37" i="3"/>
  <c r="S36" i="3"/>
  <c r="R36" i="3"/>
  <c r="Q36" i="3"/>
  <c r="S35" i="3"/>
  <c r="R35" i="3"/>
  <c r="Q35" i="3"/>
  <c r="S34" i="3"/>
  <c r="R34" i="3"/>
  <c r="Q34" i="3"/>
  <c r="S33" i="3"/>
  <c r="R33" i="3"/>
  <c r="Q33" i="3"/>
  <c r="S32" i="3"/>
  <c r="R32" i="3"/>
  <c r="Q32" i="3"/>
  <c r="S31" i="3"/>
  <c r="R31" i="3"/>
  <c r="Q31" i="3"/>
  <c r="S30" i="3"/>
  <c r="R30" i="3"/>
  <c r="Q30" i="3"/>
  <c r="S29" i="3"/>
  <c r="R29" i="3"/>
  <c r="Q29" i="3"/>
  <c r="S28" i="3"/>
  <c r="R28" i="3"/>
  <c r="Q28" i="3"/>
  <c r="S27" i="3"/>
  <c r="R27" i="3"/>
  <c r="Q27" i="3"/>
  <c r="S26" i="3"/>
  <c r="R26" i="3"/>
  <c r="Q26" i="3"/>
  <c r="S25" i="3"/>
  <c r="R25" i="3"/>
  <c r="Q25" i="3"/>
  <c r="S24" i="3"/>
  <c r="R24" i="3"/>
  <c r="Q24" i="3"/>
  <c r="S23" i="3"/>
  <c r="R23" i="3"/>
  <c r="Q23" i="3"/>
  <c r="S22" i="3"/>
  <c r="R22" i="3"/>
  <c r="Q22" i="3"/>
  <c r="S21" i="3"/>
  <c r="R21" i="3"/>
  <c r="Q21" i="3"/>
  <c r="S20" i="3"/>
  <c r="R20" i="3"/>
  <c r="Q20" i="3"/>
  <c r="S19" i="3"/>
  <c r="R19" i="3"/>
  <c r="Q19" i="3"/>
  <c r="S18" i="3"/>
  <c r="R18" i="3"/>
  <c r="Q18" i="3"/>
  <c r="S17" i="3"/>
  <c r="R17" i="3"/>
  <c r="Q17" i="3"/>
  <c r="S16" i="3"/>
  <c r="R16" i="3"/>
  <c r="Q16" i="3"/>
  <c r="S15" i="3"/>
  <c r="R15" i="3"/>
  <c r="Q15" i="3"/>
  <c r="S14" i="3"/>
  <c r="R14" i="3"/>
  <c r="Q14" i="3"/>
  <c r="S13" i="3"/>
  <c r="R13" i="3"/>
  <c r="Q13" i="3"/>
  <c r="S12" i="3"/>
  <c r="R12" i="3"/>
  <c r="Q12" i="3"/>
  <c r="S11" i="3"/>
  <c r="R11" i="3"/>
  <c r="Q11" i="3"/>
  <c r="S10" i="3"/>
  <c r="R10" i="3"/>
  <c r="Q10" i="3"/>
  <c r="S9" i="3"/>
  <c r="R9" i="3"/>
  <c r="Q9" i="3"/>
  <c r="S8" i="3"/>
  <c r="R8" i="3"/>
  <c r="Q8" i="3"/>
  <c r="S7" i="3"/>
  <c r="R7" i="3"/>
  <c r="Q7" i="3"/>
  <c r="S6" i="3"/>
  <c r="R6" i="3"/>
  <c r="Q6" i="3"/>
  <c r="S5" i="3"/>
  <c r="R5" i="3"/>
  <c r="Q5" i="3"/>
  <c r="S4" i="3"/>
  <c r="R4" i="3"/>
  <c r="Q4" i="3"/>
  <c r="S3" i="3"/>
  <c r="R3" i="3"/>
  <c r="Q3" i="3"/>
  <c r="S2" i="3"/>
  <c r="R2" i="3"/>
  <c r="Q2" i="3"/>
  <c r="G54" i="10" l="1"/>
  <c r="H54" i="10" s="1"/>
  <c r="T96" i="3"/>
  <c r="I74" i="10"/>
  <c r="T124" i="3"/>
  <c r="T174" i="3"/>
  <c r="T184" i="3"/>
  <c r="G39" i="10"/>
  <c r="H39" i="10" s="1"/>
  <c r="G24" i="10"/>
  <c r="H24" i="10" s="1"/>
  <c r="T13" i="3"/>
  <c r="I16" i="8"/>
  <c r="G84" i="10"/>
  <c r="H84" i="10" s="1"/>
  <c r="T45" i="3"/>
  <c r="I17" i="8"/>
  <c r="G52" i="10"/>
  <c r="H52" i="10" s="1"/>
  <c r="G104" i="10"/>
  <c r="H104" i="10" s="1"/>
  <c r="I151" i="10"/>
  <c r="I44" i="10"/>
  <c r="T201" i="3"/>
  <c r="T42" i="3"/>
  <c r="T165" i="3"/>
  <c r="G29" i="10"/>
  <c r="H29" i="10" s="1"/>
  <c r="I37" i="10"/>
  <c r="I152" i="10"/>
  <c r="I82" i="10"/>
  <c r="G90" i="10"/>
  <c r="H90" i="10" s="1"/>
  <c r="I99" i="10"/>
  <c r="T240" i="3"/>
  <c r="T117" i="3"/>
  <c r="T127" i="3"/>
  <c r="T167" i="3"/>
  <c r="T177" i="3"/>
  <c r="T187" i="3"/>
  <c r="T197" i="3"/>
  <c r="I129" i="10"/>
  <c r="T83" i="3"/>
  <c r="T133" i="3"/>
  <c r="T173" i="3"/>
  <c r="T226" i="3"/>
  <c r="T236" i="3"/>
  <c r="T17" i="3"/>
  <c r="T27" i="3"/>
  <c r="T37" i="3"/>
  <c r="T70" i="3"/>
  <c r="T120" i="3"/>
  <c r="T130" i="3"/>
  <c r="T140" i="3"/>
  <c r="T150" i="3"/>
  <c r="G57" i="10"/>
  <c r="H57" i="10" s="1"/>
  <c r="I136" i="10"/>
  <c r="G144" i="10"/>
  <c r="H144" i="10" s="1"/>
  <c r="I9" i="8"/>
  <c r="G45" i="10"/>
  <c r="H45" i="10" s="1"/>
  <c r="G130" i="10"/>
  <c r="H130" i="10" s="1"/>
  <c r="T71" i="3"/>
  <c r="T121" i="3"/>
  <c r="I15" i="8"/>
  <c r="I18" i="10"/>
  <c r="I91" i="10"/>
  <c r="I106" i="10"/>
  <c r="T118" i="3"/>
  <c r="T168" i="3"/>
  <c r="G62" i="10"/>
  <c r="H62" i="10" s="1"/>
  <c r="G70" i="10"/>
  <c r="H70" i="10" s="1"/>
  <c r="G77" i="10"/>
  <c r="H77" i="10" s="1"/>
  <c r="I464" i="7"/>
  <c r="I28" i="10"/>
  <c r="I42" i="10"/>
  <c r="I118" i="10"/>
  <c r="T176" i="3"/>
  <c r="T186" i="3"/>
  <c r="T209" i="3"/>
  <c r="I94" i="10"/>
  <c r="I128" i="10"/>
  <c r="I143" i="10"/>
  <c r="G22" i="10"/>
  <c r="H22" i="10" s="1"/>
  <c r="T180" i="3"/>
  <c r="T190" i="3"/>
  <c r="T200" i="3"/>
  <c r="T203" i="3"/>
  <c r="T213" i="3"/>
  <c r="T223" i="3"/>
  <c r="T53" i="3"/>
  <c r="T126" i="3"/>
  <c r="G56" i="10"/>
  <c r="H56" i="10" s="1"/>
  <c r="G108" i="10"/>
  <c r="H108" i="10" s="1"/>
  <c r="I108" i="10"/>
  <c r="T103" i="3"/>
  <c r="G139" i="10"/>
  <c r="H139" i="10" s="1"/>
  <c r="I139" i="10"/>
  <c r="I132" i="10"/>
  <c r="G132" i="10"/>
  <c r="H132" i="10" s="1"/>
  <c r="G127" i="10"/>
  <c r="H127" i="10" s="1"/>
  <c r="I127" i="10"/>
  <c r="T153" i="3"/>
  <c r="T6" i="3"/>
  <c r="T49" i="3"/>
  <c r="T215" i="3"/>
  <c r="I96" i="10"/>
  <c r="G96" i="10"/>
  <c r="H96" i="10" s="1"/>
  <c r="T16" i="3"/>
  <c r="T56" i="3"/>
  <c r="T76" i="3"/>
  <c r="T106" i="3"/>
  <c r="T156" i="3"/>
  <c r="T222" i="3"/>
  <c r="T232" i="3"/>
  <c r="G34" i="10"/>
  <c r="H34" i="10" s="1"/>
  <c r="I46" i="10"/>
  <c r="G46" i="10"/>
  <c r="H46" i="10" s="1"/>
  <c r="G112" i="10"/>
  <c r="H112" i="10" s="1"/>
  <c r="I119" i="10"/>
  <c r="T51" i="3"/>
  <c r="T81" i="3"/>
  <c r="T91" i="3"/>
  <c r="T101" i="3"/>
  <c r="T111" i="3"/>
  <c r="T233" i="3"/>
  <c r="I64" i="10"/>
  <c r="G71" i="10"/>
  <c r="H71" i="10" s="1"/>
  <c r="G109" i="10"/>
  <c r="H109" i="10" s="1"/>
  <c r="G114" i="10"/>
  <c r="H114" i="10" s="1"/>
  <c r="G134" i="10"/>
  <c r="H134" i="10" s="1"/>
  <c r="T8" i="3"/>
  <c r="T5" i="3"/>
  <c r="T88" i="3"/>
  <c r="T98" i="3"/>
  <c r="T108" i="3"/>
  <c r="T148" i="3"/>
  <c r="T158" i="3"/>
  <c r="T230" i="3"/>
  <c r="I4" i="8"/>
  <c r="I58" i="10"/>
  <c r="T35" i="3"/>
  <c r="T65" i="3"/>
  <c r="T75" i="3"/>
  <c r="T95" i="3"/>
  <c r="T115" i="3"/>
  <c r="T128" i="3"/>
  <c r="T145" i="3"/>
  <c r="I142" i="10"/>
  <c r="T52" i="3"/>
  <c r="T72" i="3"/>
  <c r="T122" i="3"/>
  <c r="T221" i="3"/>
  <c r="G50" i="10"/>
  <c r="H50" i="10" s="1"/>
  <c r="I111" i="10"/>
  <c r="T46" i="3"/>
  <c r="T3" i="3"/>
  <c r="T22" i="3"/>
  <c r="T26" i="3"/>
  <c r="T29" i="3"/>
  <c r="T38" i="3"/>
  <c r="T60" i="3"/>
  <c r="T67" i="3"/>
  <c r="T73" i="3"/>
  <c r="T80" i="3"/>
  <c r="T90" i="3"/>
  <c r="T100" i="3"/>
  <c r="T4" i="3"/>
  <c r="T7" i="3"/>
  <c r="T10" i="3"/>
  <c r="T32" i="3"/>
  <c r="T61" i="3"/>
  <c r="T93" i="3"/>
  <c r="T97" i="3"/>
  <c r="T234" i="3"/>
  <c r="T237" i="3"/>
  <c r="T23" i="3"/>
  <c r="T74" i="3"/>
  <c r="T77" i="3"/>
  <c r="T20" i="3"/>
  <c r="T33" i="3"/>
  <c r="T36" i="3"/>
  <c r="T39" i="3"/>
  <c r="T48" i="3"/>
  <c r="T55" i="3"/>
  <c r="T58" i="3"/>
  <c r="T159" i="3"/>
  <c r="T172" i="3"/>
  <c r="T195" i="3"/>
  <c r="T208" i="3"/>
  <c r="T231" i="3"/>
  <c r="T169" i="3"/>
  <c r="T192" i="3"/>
  <c r="T205" i="3"/>
  <c r="T218" i="3"/>
  <c r="T228" i="3"/>
  <c r="T110" i="3"/>
  <c r="T146" i="3"/>
  <c r="T163" i="3"/>
  <c r="T166" i="3"/>
  <c r="T185" i="3"/>
  <c r="T199" i="3"/>
  <c r="T202" i="3"/>
  <c r="T212" i="3"/>
  <c r="T225" i="3"/>
  <c r="T235" i="3"/>
  <c r="T238" i="3"/>
  <c r="T241" i="3"/>
  <c r="T30" i="3"/>
  <c r="T11" i="3"/>
  <c r="T15" i="3"/>
  <c r="T18" i="3"/>
  <c r="T21" i="3"/>
  <c r="T31" i="3"/>
  <c r="T43" i="3"/>
  <c r="T50" i="3"/>
  <c r="T69" i="3"/>
  <c r="T92" i="3"/>
  <c r="T105" i="3"/>
  <c r="T134" i="3"/>
  <c r="T143" i="3"/>
  <c r="T147" i="3"/>
  <c r="T170" i="3"/>
  <c r="T183" i="3"/>
  <c r="T196" i="3"/>
  <c r="T206" i="3"/>
  <c r="T219" i="3"/>
  <c r="T25" i="3"/>
  <c r="T28" i="3"/>
  <c r="T40" i="3"/>
  <c r="T44" i="3"/>
  <c r="T47" i="3"/>
  <c r="T144" i="3"/>
  <c r="T68" i="3"/>
  <c r="T78" i="3"/>
  <c r="T12" i="3"/>
  <c r="T63" i="3"/>
  <c r="T66" i="3"/>
  <c r="T85" i="3"/>
  <c r="T99" i="3"/>
  <c r="T102" i="3"/>
  <c r="T131" i="3"/>
  <c r="T160" i="3"/>
  <c r="T41" i="3"/>
  <c r="T86" i="3"/>
  <c r="T125" i="3"/>
  <c r="T138" i="3"/>
  <c r="T141" i="3"/>
  <c r="T151" i="3"/>
  <c r="T161" i="3"/>
  <c r="T198" i="3"/>
  <c r="T211" i="3"/>
  <c r="T224" i="3"/>
  <c r="K3" i="14"/>
  <c r="I3" i="8"/>
  <c r="G87" i="7"/>
  <c r="F88" i="7" s="1"/>
  <c r="I89" i="10"/>
  <c r="G89" i="10"/>
  <c r="H89" i="10" s="1"/>
  <c r="I86" i="7"/>
  <c r="G12" i="10"/>
  <c r="H12" i="10" s="1"/>
  <c r="I36" i="10"/>
  <c r="G36" i="10"/>
  <c r="H36" i="10" s="1"/>
  <c r="G100" i="10"/>
  <c r="H100" i="10" s="1"/>
  <c r="G105" i="10"/>
  <c r="H105" i="10" s="1"/>
  <c r="G120" i="10"/>
  <c r="H120" i="10" s="1"/>
  <c r="F381" i="7"/>
  <c r="G381" i="7" s="1"/>
  <c r="F382" i="7" s="1"/>
  <c r="I380" i="7"/>
  <c r="G19" i="10"/>
  <c r="H19" i="10" s="1"/>
  <c r="G30" i="10"/>
  <c r="H30" i="10" s="1"/>
  <c r="G43" i="10"/>
  <c r="H43" i="10" s="1"/>
  <c r="I43" i="10"/>
  <c r="G110" i="10"/>
  <c r="H110" i="10" s="1"/>
  <c r="G31" i="10"/>
  <c r="H31" i="10" s="1"/>
  <c r="I31" i="10"/>
  <c r="G102" i="10"/>
  <c r="H102" i="10" s="1"/>
  <c r="I147" i="10"/>
  <c r="T193" i="3"/>
  <c r="T216" i="3"/>
  <c r="I10" i="8"/>
  <c r="G59" i="10"/>
  <c r="H59" i="10" s="1"/>
  <c r="G78" i="10"/>
  <c r="H78" i="10" s="1"/>
  <c r="I78" i="10"/>
  <c r="G137" i="10"/>
  <c r="H137" i="10" s="1"/>
  <c r="I137" i="10"/>
  <c r="T113" i="3"/>
  <c r="T116" i="3"/>
  <c r="T135" i="3"/>
  <c r="T142" i="3"/>
  <c r="T155" i="3"/>
  <c r="T171" i="3"/>
  <c r="T181" i="3"/>
  <c r="T194" i="3"/>
  <c r="T220" i="3"/>
  <c r="L3" i="14"/>
  <c r="I11" i="8"/>
  <c r="G51" i="10"/>
  <c r="H51" i="10" s="1"/>
  <c r="I149" i="10"/>
  <c r="G149" i="10"/>
  <c r="H149" i="10" s="1"/>
  <c r="T123" i="3"/>
  <c r="T136" i="3"/>
  <c r="T149" i="3"/>
  <c r="T152" i="3"/>
  <c r="T162" i="3"/>
  <c r="T175" i="3"/>
  <c r="T178" i="3"/>
  <c r="T188" i="3"/>
  <c r="T191" i="3"/>
  <c r="T210" i="3"/>
  <c r="T217" i="3"/>
  <c r="I44" i="7"/>
  <c r="F45" i="7"/>
  <c r="G45" i="7" s="1"/>
  <c r="F46" i="7" s="1"/>
  <c r="G338" i="7"/>
  <c r="F339" i="7" s="1"/>
  <c r="I2" i="8"/>
  <c r="I40" i="10"/>
  <c r="G40" i="10"/>
  <c r="H40" i="10" s="1"/>
  <c r="G60" i="10"/>
  <c r="H60" i="10" s="1"/>
  <c r="I80" i="10"/>
  <c r="G80" i="10"/>
  <c r="H80" i="10" s="1"/>
  <c r="I49" i="10"/>
  <c r="G49" i="10"/>
  <c r="H49" i="10" s="1"/>
  <c r="G2" i="7"/>
  <c r="F3" i="7" s="1"/>
  <c r="G3" i="7" s="1"/>
  <c r="F4" i="7" s="1"/>
  <c r="H19" i="9"/>
  <c r="J19" i="9" s="1"/>
  <c r="B15" i="13"/>
  <c r="I20" i="10"/>
  <c r="G20" i="10"/>
  <c r="H20" i="10" s="1"/>
  <c r="G47" i="10"/>
  <c r="H47" i="10" s="1"/>
  <c r="I47" i="10"/>
  <c r="G212" i="7"/>
  <c r="F213" i="7" s="1"/>
  <c r="G14" i="10"/>
  <c r="H14" i="10" s="1"/>
  <c r="I38" i="10"/>
  <c r="G93" i="10"/>
  <c r="H93" i="10" s="1"/>
  <c r="I93" i="10"/>
  <c r="G140" i="10"/>
  <c r="H140" i="10" s="1"/>
  <c r="G9" i="10"/>
  <c r="H9" i="10" s="1"/>
  <c r="G69" i="10"/>
  <c r="H69" i="10" s="1"/>
  <c r="I87" i="10"/>
  <c r="G124" i="10"/>
  <c r="H124" i="10" s="1"/>
  <c r="I8" i="8"/>
  <c r="I150" i="10"/>
  <c r="G150" i="10"/>
  <c r="H150" i="10" s="1"/>
  <c r="G11" i="10"/>
  <c r="H11" i="10" s="1"/>
  <c r="I11" i="10"/>
  <c r="I32" i="10"/>
  <c r="I53" i="10"/>
  <c r="I68" i="10"/>
  <c r="G79" i="10"/>
  <c r="H79" i="10" s="1"/>
  <c r="I103" i="10"/>
  <c r="G107" i="10"/>
  <c r="H107" i="10" s="1"/>
  <c r="G116" i="10"/>
  <c r="H116" i="10" s="1"/>
  <c r="G122" i="10"/>
  <c r="H122" i="10" s="1"/>
  <c r="I138" i="10"/>
  <c r="I146" i="10"/>
  <c r="T227" i="3"/>
  <c r="T94" i="3"/>
  <c r="T119" i="3"/>
  <c r="D28" i="14"/>
  <c r="P28" i="14" s="1"/>
  <c r="N290" i="6"/>
  <c r="T34" i="3"/>
  <c r="T64" i="3"/>
  <c r="T89" i="3"/>
  <c r="T114" i="3"/>
  <c r="T139" i="3"/>
  <c r="T164" i="3"/>
  <c r="T189" i="3"/>
  <c r="T214" i="3"/>
  <c r="T239" i="3"/>
  <c r="B8" i="13"/>
  <c r="T59" i="3"/>
  <c r="T84" i="3"/>
  <c r="T109" i="3"/>
  <c r="T2" i="3"/>
  <c r="T24" i="3"/>
  <c r="T19" i="3"/>
  <c r="T62" i="3"/>
  <c r="T87" i="3"/>
  <c r="T112" i="3"/>
  <c r="T137" i="3"/>
  <c r="T14" i="3"/>
  <c r="T54" i="3"/>
  <c r="T79" i="3"/>
  <c r="T104" i="3"/>
  <c r="T129" i="3"/>
  <c r="T154" i="3"/>
  <c r="T179" i="3"/>
  <c r="T204" i="3"/>
  <c r="T229" i="3"/>
  <c r="T9" i="3"/>
  <c r="T57" i="3"/>
  <c r="T82" i="3"/>
  <c r="T107" i="3"/>
  <c r="T132" i="3"/>
  <c r="T157" i="3"/>
  <c r="T182" i="3"/>
  <c r="T207" i="3"/>
  <c r="D31" i="14"/>
  <c r="P31" i="14" s="1"/>
  <c r="N398" i="6"/>
  <c r="D26" i="14"/>
  <c r="P26" i="14" s="1"/>
  <c r="B12" i="12"/>
  <c r="C12" i="12" s="1"/>
  <c r="D12" i="12" s="1"/>
  <c r="E12" i="12" s="1"/>
  <c r="B18" i="12"/>
  <c r="C18" i="12" s="1"/>
  <c r="N218" i="6"/>
  <c r="D24" i="14"/>
  <c r="P24" i="14" s="1"/>
  <c r="N146" i="6"/>
  <c r="B28" i="12"/>
  <c r="C28" i="12" s="1"/>
  <c r="N248" i="6"/>
  <c r="D27" i="14"/>
  <c r="P27" i="14" s="1"/>
  <c r="N254" i="6"/>
  <c r="B11" i="12"/>
  <c r="C11" i="12" s="1"/>
  <c r="D11" i="12" s="1"/>
  <c r="E11" i="12" s="1"/>
  <c r="D20" i="14"/>
  <c r="P20" i="14" s="1"/>
  <c r="N2" i="6"/>
  <c r="D22" i="14"/>
  <c r="P22" i="14" s="1"/>
  <c r="N74" i="6"/>
  <c r="D25" i="14"/>
  <c r="P25" i="14" s="1"/>
  <c r="N182" i="6"/>
  <c r="D30" i="14"/>
  <c r="P30" i="14" s="1"/>
  <c r="N362" i="6"/>
  <c r="D33" i="14"/>
  <c r="P33" i="14" s="1"/>
  <c r="N470" i="6"/>
  <c r="D29" i="14"/>
  <c r="P29" i="14" s="1"/>
  <c r="N326" i="6"/>
  <c r="D32" i="14"/>
  <c r="P32" i="14" s="1"/>
  <c r="N434" i="6"/>
  <c r="D44" i="14"/>
  <c r="P44" i="14" s="1"/>
  <c r="N866" i="6"/>
  <c r="D21" i="14"/>
  <c r="P21" i="14" s="1"/>
  <c r="D23" i="14"/>
  <c r="P23" i="14" s="1"/>
  <c r="N110" i="6"/>
  <c r="D43" i="14"/>
  <c r="P43" i="14" s="1"/>
  <c r="N830" i="6"/>
  <c r="B22" i="12"/>
  <c r="C22" i="12" s="1"/>
  <c r="N230" i="6"/>
  <c r="B23" i="12"/>
  <c r="C23" i="12" s="1"/>
  <c r="D42" i="14"/>
  <c r="P42" i="14" s="1"/>
  <c r="N794" i="6"/>
  <c r="D35" i="14"/>
  <c r="P35" i="14" s="1"/>
  <c r="N542" i="6"/>
  <c r="B13" i="12"/>
  <c r="C13" i="12" s="1"/>
  <c r="D13" i="12" s="1"/>
  <c r="E13" i="12" s="1"/>
  <c r="D38" i="14"/>
  <c r="P38" i="14" s="1"/>
  <c r="D34" i="14"/>
  <c r="P34" i="14" s="1"/>
  <c r="N506" i="6"/>
  <c r="D37" i="14"/>
  <c r="P37" i="14" s="1"/>
  <c r="N614" i="6"/>
  <c r="D39" i="14"/>
  <c r="P39" i="14" s="1"/>
  <c r="N686" i="6"/>
  <c r="D45" i="14"/>
  <c r="P45" i="14" s="1"/>
  <c r="N902" i="6"/>
  <c r="B25" i="12"/>
  <c r="C25" i="12" s="1"/>
  <c r="N239" i="6"/>
  <c r="D59" i="14"/>
  <c r="P59" i="14" s="1"/>
  <c r="N1406" i="6"/>
  <c r="F255" i="7"/>
  <c r="I254" i="7"/>
  <c r="B27" i="12"/>
  <c r="C27" i="12" s="1"/>
  <c r="D36" i="14"/>
  <c r="P36" i="14" s="1"/>
  <c r="D40" i="14"/>
  <c r="P40" i="14" s="1"/>
  <c r="N722" i="6"/>
  <c r="D46" i="14"/>
  <c r="P46" i="14" s="1"/>
  <c r="D55" i="14"/>
  <c r="P55" i="14" s="1"/>
  <c r="N1262" i="6"/>
  <c r="D58" i="14"/>
  <c r="P58" i="14" s="1"/>
  <c r="N1370" i="6"/>
  <c r="G170" i="7"/>
  <c r="F171" i="7" s="1"/>
  <c r="D41" i="14"/>
  <c r="P41" i="14" s="1"/>
  <c r="D57" i="14"/>
  <c r="P57" i="14" s="1"/>
  <c r="D49" i="14"/>
  <c r="P49" i="14" s="1"/>
  <c r="N1046" i="6"/>
  <c r="N758" i="6"/>
  <c r="N1334" i="6"/>
  <c r="D53" i="14"/>
  <c r="P53" i="14" s="1"/>
  <c r="G88" i="7"/>
  <c r="F89" i="7" s="1"/>
  <c r="I11" i="15"/>
  <c r="C14" i="17"/>
  <c r="B14" i="17"/>
  <c r="G465" i="7"/>
  <c r="F466" i="7" s="1"/>
  <c r="G73" i="10"/>
  <c r="H73" i="10" s="1"/>
  <c r="I73" i="10"/>
  <c r="I21" i="10"/>
  <c r="G21" i="10"/>
  <c r="H21" i="10" s="1"/>
  <c r="G148" i="10"/>
  <c r="H148" i="10" s="1"/>
  <c r="I148" i="10"/>
  <c r="D47" i="14"/>
  <c r="P47" i="14" s="1"/>
  <c r="D48" i="14"/>
  <c r="P48" i="14" s="1"/>
  <c r="D54" i="14"/>
  <c r="P54" i="14" s="1"/>
  <c r="N1226" i="6"/>
  <c r="G16" i="10"/>
  <c r="H16" i="10" s="1"/>
  <c r="G133" i="10"/>
  <c r="H133" i="10" s="1"/>
  <c r="I133" i="10"/>
  <c r="D50" i="14"/>
  <c r="P50" i="14" s="1"/>
  <c r="B14" i="12"/>
  <c r="C14" i="12" s="1"/>
  <c r="D14" i="12" s="1"/>
  <c r="E14" i="12" s="1"/>
  <c r="N1082" i="6"/>
  <c r="D51" i="14"/>
  <c r="P51" i="14" s="1"/>
  <c r="D61" i="14"/>
  <c r="P61" i="14" s="1"/>
  <c r="N1478" i="6"/>
  <c r="G128" i="7"/>
  <c r="F129" i="7" s="1"/>
  <c r="I12" i="8"/>
  <c r="L4" i="14"/>
  <c r="E19" i="9"/>
  <c r="I19" i="9" s="1"/>
  <c r="I10" i="10"/>
  <c r="B6" i="10"/>
  <c r="B17" i="13" s="1"/>
  <c r="G10" i="10"/>
  <c r="G81" i="10"/>
  <c r="H81" i="10" s="1"/>
  <c r="I81" i="10"/>
  <c r="G86" i="10"/>
  <c r="H86" i="10" s="1"/>
  <c r="I86" i="10"/>
  <c r="L5" i="14"/>
  <c r="I13" i="8"/>
  <c r="G98" i="10"/>
  <c r="H98" i="10" s="1"/>
  <c r="I98" i="10"/>
  <c r="D52" i="14"/>
  <c r="P52" i="14" s="1"/>
  <c r="D56" i="14"/>
  <c r="P56" i="14" s="1"/>
  <c r="D60" i="14"/>
  <c r="P60" i="14" s="1"/>
  <c r="N1442" i="6"/>
  <c r="G213" i="7"/>
  <c r="F214" i="7" s="1"/>
  <c r="I61" i="10"/>
  <c r="G61" i="10"/>
  <c r="H61" i="10" s="1"/>
  <c r="I381" i="7"/>
  <c r="I25" i="10"/>
  <c r="G25" i="10"/>
  <c r="H25" i="10" s="1"/>
  <c r="G41" i="10"/>
  <c r="H41" i="10" s="1"/>
  <c r="I41" i="10"/>
  <c r="G83" i="10"/>
  <c r="H83" i="10" s="1"/>
  <c r="I83" i="10"/>
  <c r="I88" i="10"/>
  <c r="G92" i="10"/>
  <c r="H92" i="10" s="1"/>
  <c r="I92" i="10"/>
  <c r="G63" i="10"/>
  <c r="H63" i="10" s="1"/>
  <c r="I63" i="10"/>
  <c r="I76" i="10"/>
  <c r="G76" i="10"/>
  <c r="H76" i="10" s="1"/>
  <c r="I121" i="10"/>
  <c r="G121" i="10"/>
  <c r="H121" i="10" s="1"/>
  <c r="I135" i="10"/>
  <c r="G135" i="10"/>
  <c r="H135" i="10" s="1"/>
  <c r="G33" i="10"/>
  <c r="H33" i="10" s="1"/>
  <c r="I33" i="10"/>
  <c r="G48" i="10"/>
  <c r="H48" i="10" s="1"/>
  <c r="I48" i="10"/>
  <c r="G72" i="10"/>
  <c r="H72" i="10" s="1"/>
  <c r="G97" i="10"/>
  <c r="H97" i="10" s="1"/>
  <c r="I97" i="10"/>
  <c r="I117" i="10"/>
  <c r="G117" i="10"/>
  <c r="H117" i="10" s="1"/>
  <c r="I131" i="10"/>
  <c r="K6" i="14"/>
  <c r="I6" i="8"/>
  <c r="I17" i="10"/>
  <c r="G17" i="10"/>
  <c r="H17" i="10" s="1"/>
  <c r="I75" i="10"/>
  <c r="G75" i="10"/>
  <c r="H75" i="10" s="1"/>
  <c r="I125" i="10"/>
  <c r="G125" i="10"/>
  <c r="H125" i="10" s="1"/>
  <c r="I55" i="10"/>
  <c r="G55" i="10"/>
  <c r="H55" i="10" s="1"/>
  <c r="I27" i="10"/>
  <c r="I67" i="10"/>
  <c r="G67" i="10"/>
  <c r="H67" i="10" s="1"/>
  <c r="G113" i="10"/>
  <c r="H113" i="10" s="1"/>
  <c r="I113" i="10"/>
  <c r="G296" i="7"/>
  <c r="F297" i="7" s="1"/>
  <c r="L6" i="14"/>
  <c r="I14" i="8"/>
  <c r="G13" i="10"/>
  <c r="H13" i="10" s="1"/>
  <c r="I13" i="10"/>
  <c r="I65" i="10"/>
  <c r="G65" i="10"/>
  <c r="H65" i="10" s="1"/>
  <c r="I101" i="10"/>
  <c r="G101" i="10"/>
  <c r="H101" i="10" s="1"/>
  <c r="G422" i="7"/>
  <c r="F423" i="7" s="1"/>
  <c r="I7" i="8"/>
  <c r="I35" i="10"/>
  <c r="G35" i="10"/>
  <c r="H35" i="10" s="1"/>
  <c r="G141" i="10"/>
  <c r="H141" i="10" s="1"/>
  <c r="I141" i="10"/>
  <c r="I15" i="10"/>
  <c r="G15" i="10"/>
  <c r="H15" i="10" s="1"/>
  <c r="G23" i="10"/>
  <c r="H23" i="10" s="1"/>
  <c r="I23" i="10"/>
  <c r="I115" i="10"/>
  <c r="G115" i="10"/>
  <c r="H115" i="10" s="1"/>
  <c r="G123" i="10"/>
  <c r="H123" i="10" s="1"/>
  <c r="I123" i="10"/>
  <c r="I5" i="8"/>
  <c r="K5" i="14"/>
  <c r="I85" i="10"/>
  <c r="G85" i="10"/>
  <c r="H85" i="10" s="1"/>
  <c r="I26" i="10"/>
  <c r="G26" i="10"/>
  <c r="H26" i="10" s="1"/>
  <c r="G66" i="10"/>
  <c r="H66" i="10" s="1"/>
  <c r="G95" i="10"/>
  <c r="H95" i="10" s="1"/>
  <c r="I126" i="10"/>
  <c r="G126" i="10"/>
  <c r="H126" i="10" s="1"/>
  <c r="B26" i="12"/>
  <c r="C26" i="12" s="1"/>
  <c r="B21" i="12"/>
  <c r="C21" i="12" s="1"/>
  <c r="B29" i="12"/>
  <c r="C29" i="12" s="1"/>
  <c r="B24" i="12"/>
  <c r="C24" i="12" s="1"/>
  <c r="B19" i="12"/>
  <c r="C19" i="12" s="1"/>
  <c r="B20" i="12"/>
  <c r="C20" i="12" s="1"/>
  <c r="C18" i="17"/>
  <c r="B18" i="17"/>
  <c r="A11" i="15"/>
  <c r="B20" i="13"/>
  <c r="M11" i="15" s="1"/>
  <c r="B13" i="17"/>
  <c r="C13" i="17"/>
  <c r="B17" i="17"/>
  <c r="I6" i="15"/>
  <c r="I3" i="7" l="1"/>
  <c r="I2" i="7"/>
  <c r="I87" i="7"/>
  <c r="I212" i="7"/>
  <c r="I465" i="7"/>
  <c r="G4" i="7"/>
  <c r="F5" i="7" s="1"/>
  <c r="I4" i="7"/>
  <c r="I338" i="7"/>
  <c r="G339" i="7"/>
  <c r="F340" i="7" s="1"/>
  <c r="I88" i="7"/>
  <c r="G382" i="7"/>
  <c r="F383" i="7" s="1"/>
  <c r="I128" i="7"/>
  <c r="E29" i="12"/>
  <c r="D29" i="12"/>
  <c r="G46" i="7"/>
  <c r="F47" i="7" s="1"/>
  <c r="G255" i="7"/>
  <c r="F256" i="7" s="1"/>
  <c r="E21" i="12"/>
  <c r="D21" i="12"/>
  <c r="I170" i="7"/>
  <c r="D23" i="12"/>
  <c r="E23" i="12"/>
  <c r="C10" i="17"/>
  <c r="B10" i="17"/>
  <c r="E26" i="12"/>
  <c r="D26" i="12"/>
  <c r="H10" i="10"/>
  <c r="B5" i="10"/>
  <c r="B16" i="13" s="1"/>
  <c r="C16" i="17"/>
  <c r="B16" i="17"/>
  <c r="E22" i="12"/>
  <c r="D22" i="12"/>
  <c r="C11" i="17"/>
  <c r="B11" i="17"/>
  <c r="D18" i="12"/>
  <c r="E18" i="12"/>
  <c r="E25" i="12"/>
  <c r="D25" i="12"/>
  <c r="G423" i="7"/>
  <c r="F424" i="7" s="1"/>
  <c r="G297" i="7"/>
  <c r="F298" i="7" s="1"/>
  <c r="G214" i="7"/>
  <c r="F215" i="7" s="1"/>
  <c r="D20" i="12"/>
  <c r="E20" i="12"/>
  <c r="I422" i="7"/>
  <c r="I296" i="7"/>
  <c r="I213" i="7"/>
  <c r="G89" i="7"/>
  <c r="F90" i="7" s="1"/>
  <c r="D19" i="12"/>
  <c r="E19" i="12"/>
  <c r="G171" i="7"/>
  <c r="F172" i="7" s="1"/>
  <c r="E27" i="12"/>
  <c r="D27" i="12"/>
  <c r="D24" i="12"/>
  <c r="E24" i="12"/>
  <c r="I45" i="7"/>
  <c r="G129" i="7"/>
  <c r="F130" i="7" s="1"/>
  <c r="G466" i="7"/>
  <c r="F467" i="7" s="1"/>
  <c r="D28" i="12"/>
  <c r="E28" i="12"/>
  <c r="I339" i="7" l="1"/>
  <c r="G383" i="7"/>
  <c r="F384" i="7" s="1"/>
  <c r="G384" i="7" s="1"/>
  <c r="F385" i="7" s="1"/>
  <c r="G385" i="7" s="1"/>
  <c r="F386" i="7" s="1"/>
  <c r="I382" i="7"/>
  <c r="I423" i="7"/>
  <c r="G340" i="7"/>
  <c r="F341" i="7" s="1"/>
  <c r="I297" i="7"/>
  <c r="G5" i="7"/>
  <c r="F6" i="7" s="1"/>
  <c r="I5" i="7"/>
  <c r="G172" i="7"/>
  <c r="F173" i="7" s="1"/>
  <c r="I466" i="7"/>
  <c r="I171" i="7"/>
  <c r="I384" i="7"/>
  <c r="G467" i="7"/>
  <c r="F468" i="7" s="1"/>
  <c r="G215" i="7"/>
  <c r="F216" i="7" s="1"/>
  <c r="C15" i="17"/>
  <c r="B15" i="17"/>
  <c r="E11" i="15"/>
  <c r="G130" i="7"/>
  <c r="F131" i="7" s="1"/>
  <c r="I214" i="7"/>
  <c r="G256" i="7"/>
  <c r="F257" i="7" s="1"/>
  <c r="I129" i="7"/>
  <c r="G90" i="7"/>
  <c r="F91" i="7" s="1"/>
  <c r="I255" i="7"/>
  <c r="I89" i="7"/>
  <c r="G298" i="7"/>
  <c r="F299" i="7" s="1"/>
  <c r="G47" i="7"/>
  <c r="F48" i="7" s="1"/>
  <c r="G424" i="7"/>
  <c r="F425" i="7" s="1"/>
  <c r="I46" i="7"/>
  <c r="I383" i="7" l="1"/>
  <c r="I256" i="7"/>
  <c r="I130" i="7"/>
  <c r="G6" i="7"/>
  <c r="F7" i="7" s="1"/>
  <c r="I6" i="7"/>
  <c r="G341" i="7"/>
  <c r="F342" i="7" s="1"/>
  <c r="I341" i="7"/>
  <c r="I340" i="7"/>
  <c r="I424" i="7"/>
  <c r="I47" i="7"/>
  <c r="I298" i="7"/>
  <c r="I172" i="7"/>
  <c r="G468" i="7"/>
  <c r="F469" i="7" s="1"/>
  <c r="G48" i="7"/>
  <c r="F49" i="7" s="1"/>
  <c r="G257" i="7"/>
  <c r="F258" i="7" s="1"/>
  <c r="I467" i="7"/>
  <c r="G299" i="7"/>
  <c r="F300" i="7" s="1"/>
  <c r="G131" i="7"/>
  <c r="F132" i="7" s="1"/>
  <c r="G386" i="7"/>
  <c r="F387" i="7" s="1"/>
  <c r="G91" i="7"/>
  <c r="F92" i="7" s="1"/>
  <c r="I385" i="7"/>
  <c r="I90" i="7"/>
  <c r="G216" i="7"/>
  <c r="F217" i="7" s="1"/>
  <c r="G425" i="7"/>
  <c r="F426" i="7" s="1"/>
  <c r="I215" i="7"/>
  <c r="G173" i="7"/>
  <c r="F174" i="7" s="1"/>
  <c r="I425" i="7" l="1"/>
  <c r="I257" i="7"/>
  <c r="I91" i="7"/>
  <c r="G342" i="7"/>
  <c r="F343" i="7" s="1"/>
  <c r="I342" i="7"/>
  <c r="I386" i="7"/>
  <c r="I468" i="7"/>
  <c r="G7" i="7"/>
  <c r="F8" i="7" s="1"/>
  <c r="G174" i="7"/>
  <c r="F175" i="7" s="1"/>
  <c r="I173" i="7"/>
  <c r="G387" i="7"/>
  <c r="F388" i="7" s="1"/>
  <c r="G132" i="7"/>
  <c r="F133" i="7" s="1"/>
  <c r="G258" i="7"/>
  <c r="F259" i="7" s="1"/>
  <c r="G426" i="7"/>
  <c r="F427" i="7" s="1"/>
  <c r="I131" i="7"/>
  <c r="G49" i="7"/>
  <c r="F50" i="7" s="1"/>
  <c r="I216" i="7"/>
  <c r="I299" i="7"/>
  <c r="I48" i="7"/>
  <c r="G217" i="7"/>
  <c r="F218" i="7" s="1"/>
  <c r="G300" i="7"/>
  <c r="F301" i="7" s="1"/>
  <c r="G469" i="7"/>
  <c r="F470" i="7" s="1"/>
  <c r="G92" i="7"/>
  <c r="F93" i="7" s="1"/>
  <c r="I258" i="7" l="1"/>
  <c r="G8" i="7"/>
  <c r="F9" i="7" s="1"/>
  <c r="I7" i="7"/>
  <c r="G343" i="7"/>
  <c r="F344" i="7" s="1"/>
  <c r="G344" i="7" s="1"/>
  <c r="F345" i="7" s="1"/>
  <c r="I387" i="7"/>
  <c r="G427" i="7"/>
  <c r="F428" i="7" s="1"/>
  <c r="I427" i="7"/>
  <c r="G345" i="7"/>
  <c r="F346" i="7" s="1"/>
  <c r="I345" i="7"/>
  <c r="G218" i="7"/>
  <c r="F219" i="7" s="1"/>
  <c r="G93" i="7"/>
  <c r="F94" i="7" s="1"/>
  <c r="I217" i="7"/>
  <c r="I469" i="7"/>
  <c r="G388" i="7"/>
  <c r="F389" i="7" s="1"/>
  <c r="I388" i="7"/>
  <c r="I49" i="7"/>
  <c r="G175" i="7"/>
  <c r="F176" i="7" s="1"/>
  <c r="G301" i="7"/>
  <c r="F302" i="7" s="1"/>
  <c r="G259" i="7"/>
  <c r="F260" i="7" s="1"/>
  <c r="I92" i="7"/>
  <c r="G133" i="7"/>
  <c r="F134" i="7" s="1"/>
  <c r="G470" i="7"/>
  <c r="F471" i="7" s="1"/>
  <c r="I132" i="7"/>
  <c r="G50" i="7"/>
  <c r="F51" i="7" s="1"/>
  <c r="I300" i="7"/>
  <c r="I426" i="7"/>
  <c r="I174" i="7"/>
  <c r="I93" i="7" l="1"/>
  <c r="I218" i="7"/>
  <c r="I301" i="7"/>
  <c r="I343" i="7"/>
  <c r="G9" i="7"/>
  <c r="F10" i="7" s="1"/>
  <c r="I9" i="7"/>
  <c r="I344" i="7"/>
  <c r="I8" i="7"/>
  <c r="G51" i="7"/>
  <c r="F52" i="7" s="1"/>
  <c r="I51" i="7"/>
  <c r="I175" i="7"/>
  <c r="G219" i="7"/>
  <c r="F220" i="7" s="1"/>
  <c r="G260" i="7"/>
  <c r="F261" i="7" s="1"/>
  <c r="G346" i="7"/>
  <c r="F347" i="7" s="1"/>
  <c r="I346" i="7"/>
  <c r="I259" i="7"/>
  <c r="G176" i="7"/>
  <c r="F177" i="7" s="1"/>
  <c r="I176" i="7"/>
  <c r="G471" i="7"/>
  <c r="F472" i="7" s="1"/>
  <c r="G94" i="7"/>
  <c r="F95" i="7" s="1"/>
  <c r="I470" i="7"/>
  <c r="G134" i="7"/>
  <c r="F135" i="7" s="1"/>
  <c r="I133" i="7"/>
  <c r="G389" i="7"/>
  <c r="F390" i="7" s="1"/>
  <c r="I389" i="7"/>
  <c r="I50" i="7"/>
  <c r="G302" i="7"/>
  <c r="F303" i="7" s="1"/>
  <c r="I302" i="7"/>
  <c r="G428" i="7"/>
  <c r="F429" i="7" s="1"/>
  <c r="I134" i="7" l="1"/>
  <c r="G10" i="7"/>
  <c r="F11" i="7" s="1"/>
  <c r="I428" i="7"/>
  <c r="I219" i="7"/>
  <c r="G429" i="7"/>
  <c r="F430" i="7" s="1"/>
  <c r="G135" i="7"/>
  <c r="F136" i="7" s="1"/>
  <c r="I135" i="7"/>
  <c r="G347" i="7"/>
  <c r="F348" i="7" s="1"/>
  <c r="G220" i="7"/>
  <c r="F221" i="7" s="1"/>
  <c r="I471" i="7"/>
  <c r="G261" i="7"/>
  <c r="F262" i="7" s="1"/>
  <c r="G303" i="7"/>
  <c r="F304" i="7" s="1"/>
  <c r="I303" i="7"/>
  <c r="G95" i="7"/>
  <c r="F96" i="7" s="1"/>
  <c r="I260" i="7"/>
  <c r="I94" i="7"/>
  <c r="G472" i="7"/>
  <c r="F473" i="7" s="1"/>
  <c r="G390" i="7"/>
  <c r="F391" i="7" s="1"/>
  <c r="G177" i="7"/>
  <c r="F178" i="7" s="1"/>
  <c r="G52" i="7"/>
  <c r="F53" i="7" s="1"/>
  <c r="I10" i="7" l="1"/>
  <c r="I52" i="7"/>
  <c r="I390" i="7"/>
  <c r="I220" i="7"/>
  <c r="I261" i="7"/>
  <c r="G11" i="7"/>
  <c r="F12" i="7" s="1"/>
  <c r="G53" i="7"/>
  <c r="F54" i="7" s="1"/>
  <c r="G221" i="7"/>
  <c r="F222" i="7" s="1"/>
  <c r="G178" i="7"/>
  <c r="F179" i="7" s="1"/>
  <c r="I178" i="7"/>
  <c r="G348" i="7"/>
  <c r="F349" i="7" s="1"/>
  <c r="I348" i="7"/>
  <c r="I95" i="7"/>
  <c r="G473" i="7"/>
  <c r="F474" i="7" s="1"/>
  <c r="I472" i="7"/>
  <c r="I177" i="7"/>
  <c r="G96" i="7"/>
  <c r="F97" i="7" s="1"/>
  <c r="I347" i="7"/>
  <c r="G136" i="7"/>
  <c r="F137" i="7" s="1"/>
  <c r="G304" i="7"/>
  <c r="F305" i="7" s="1"/>
  <c r="G430" i="7"/>
  <c r="F431" i="7" s="1"/>
  <c r="G391" i="7"/>
  <c r="F392" i="7" s="1"/>
  <c r="G262" i="7"/>
  <c r="F263" i="7" s="1"/>
  <c r="I429" i="7"/>
  <c r="G12" i="7" l="1"/>
  <c r="F13" i="7" s="1"/>
  <c r="I11" i="7"/>
  <c r="I430" i="7"/>
  <c r="G263" i="7"/>
  <c r="F264" i="7" s="1"/>
  <c r="I263" i="7"/>
  <c r="I136" i="7"/>
  <c r="G392" i="7"/>
  <c r="F393" i="7" s="1"/>
  <c r="G305" i="7"/>
  <c r="F306" i="7" s="1"/>
  <c r="I473" i="7"/>
  <c r="G137" i="7"/>
  <c r="F138" i="7" s="1"/>
  <c r="I262" i="7"/>
  <c r="G97" i="7"/>
  <c r="F98" i="7" s="1"/>
  <c r="G349" i="7"/>
  <c r="F350" i="7" s="1"/>
  <c r="I391" i="7"/>
  <c r="I96" i="7"/>
  <c r="G179" i="7"/>
  <c r="F180" i="7" s="1"/>
  <c r="G431" i="7"/>
  <c r="F432" i="7" s="1"/>
  <c r="G222" i="7"/>
  <c r="F223" i="7" s="1"/>
  <c r="I222" i="7"/>
  <c r="G474" i="7"/>
  <c r="F475" i="7" s="1"/>
  <c r="I221" i="7"/>
  <c r="I304" i="7"/>
  <c r="G54" i="7"/>
  <c r="F55" i="7" s="1"/>
  <c r="I53" i="7"/>
  <c r="I12" i="7" l="1"/>
  <c r="I97" i="7"/>
  <c r="I305" i="7"/>
  <c r="I54" i="7"/>
  <c r="I179" i="7"/>
  <c r="G13" i="7"/>
  <c r="F14" i="7" s="1"/>
  <c r="I13" i="7"/>
  <c r="G306" i="7"/>
  <c r="F307" i="7" s="1"/>
  <c r="G350" i="7"/>
  <c r="F351" i="7" s="1"/>
  <c r="I350" i="7"/>
  <c r="I474" i="7"/>
  <c r="G98" i="7"/>
  <c r="F99" i="7" s="1"/>
  <c r="I98" i="7"/>
  <c r="G432" i="7"/>
  <c r="F433" i="7" s="1"/>
  <c r="G264" i="7"/>
  <c r="F265" i="7" s="1"/>
  <c r="G475" i="7"/>
  <c r="F476" i="7" s="1"/>
  <c r="I475" i="7"/>
  <c r="G393" i="7"/>
  <c r="F394" i="7" s="1"/>
  <c r="I349" i="7"/>
  <c r="I392" i="7"/>
  <c r="G223" i="7"/>
  <c r="F224" i="7" s="1"/>
  <c r="I431" i="7"/>
  <c r="G138" i="7"/>
  <c r="F139" i="7" s="1"/>
  <c r="G55" i="7"/>
  <c r="F56" i="7" s="1"/>
  <c r="I55" i="7"/>
  <c r="G180" i="7"/>
  <c r="F181" i="7" s="1"/>
  <c r="I180" i="7"/>
  <c r="I137" i="7"/>
  <c r="I138" i="7" l="1"/>
  <c r="I223" i="7"/>
  <c r="G14" i="7"/>
  <c r="F15" i="7" s="1"/>
  <c r="I14" i="7"/>
  <c r="I264" i="7"/>
  <c r="G224" i="7"/>
  <c r="F225" i="7" s="1"/>
  <c r="I224" i="7"/>
  <c r="I432" i="7"/>
  <c r="G433" i="7"/>
  <c r="F434" i="7" s="1"/>
  <c r="G99" i="7"/>
  <c r="F100" i="7" s="1"/>
  <c r="G181" i="7"/>
  <c r="F182" i="7" s="1"/>
  <c r="G394" i="7"/>
  <c r="F395" i="7" s="1"/>
  <c r="I393" i="7"/>
  <c r="G56" i="7"/>
  <c r="F57" i="7" s="1"/>
  <c r="I56" i="7"/>
  <c r="G351" i="7"/>
  <c r="F352" i="7" s="1"/>
  <c r="G476" i="7"/>
  <c r="F477" i="7" s="1"/>
  <c r="G307" i="7"/>
  <c r="F308" i="7" s="1"/>
  <c r="G139" i="7"/>
  <c r="F140" i="7" s="1"/>
  <c r="G265" i="7"/>
  <c r="F266" i="7" s="1"/>
  <c r="I306" i="7"/>
  <c r="I139" i="7" l="1"/>
  <c r="I99" i="7"/>
  <c r="G15" i="7"/>
  <c r="F16" i="7" s="1"/>
  <c r="I15" i="7"/>
  <c r="I351" i="7"/>
  <c r="I265" i="7"/>
  <c r="G140" i="7"/>
  <c r="F141" i="7" s="1"/>
  <c r="G395" i="7"/>
  <c r="F396" i="7" s="1"/>
  <c r="G308" i="7"/>
  <c r="F309" i="7" s="1"/>
  <c r="G182" i="7"/>
  <c r="F183" i="7" s="1"/>
  <c r="G477" i="7"/>
  <c r="F478" i="7" s="1"/>
  <c r="G352" i="7"/>
  <c r="F353" i="7" s="1"/>
  <c r="I352" i="7"/>
  <c r="G100" i="7"/>
  <c r="F101" i="7" s="1"/>
  <c r="G266" i="7"/>
  <c r="F267" i="7" s="1"/>
  <c r="G434" i="7"/>
  <c r="F435" i="7" s="1"/>
  <c r="G57" i="7"/>
  <c r="F58" i="7" s="1"/>
  <c r="I433" i="7"/>
  <c r="I394" i="7"/>
  <c r="G225" i="7"/>
  <c r="F226" i="7" s="1"/>
  <c r="I307" i="7"/>
  <c r="I476" i="7"/>
  <c r="I181" i="7"/>
  <c r="I140" i="7" l="1"/>
  <c r="I182" i="7"/>
  <c r="I225" i="7"/>
  <c r="G16" i="7"/>
  <c r="F17" i="7" s="1"/>
  <c r="I16" i="7"/>
  <c r="I308" i="7"/>
  <c r="G183" i="7"/>
  <c r="F184" i="7" s="1"/>
  <c r="G309" i="7"/>
  <c r="F310" i="7" s="1"/>
  <c r="G101" i="7"/>
  <c r="F102" i="7" s="1"/>
  <c r="G396" i="7"/>
  <c r="F397" i="7" s="1"/>
  <c r="I100" i="7"/>
  <c r="I395" i="7"/>
  <c r="G141" i="7"/>
  <c r="F142" i="7" s="1"/>
  <c r="G435" i="7"/>
  <c r="F436" i="7" s="1"/>
  <c r="I434" i="7"/>
  <c r="G267" i="7"/>
  <c r="F268" i="7" s="1"/>
  <c r="I266" i="7"/>
  <c r="G226" i="7"/>
  <c r="F227" i="7" s="1"/>
  <c r="G353" i="7"/>
  <c r="F354" i="7" s="1"/>
  <c r="G58" i="7"/>
  <c r="F59" i="7" s="1"/>
  <c r="G478" i="7"/>
  <c r="F479" i="7" s="1"/>
  <c r="I57" i="7"/>
  <c r="I477" i="7"/>
  <c r="I309" i="7" l="1"/>
  <c r="I478" i="7"/>
  <c r="G17" i="7"/>
  <c r="F18" i="7" s="1"/>
  <c r="I17" i="7"/>
  <c r="G479" i="7"/>
  <c r="F480" i="7" s="1"/>
  <c r="G397" i="7"/>
  <c r="F398" i="7" s="1"/>
  <c r="I397" i="7"/>
  <c r="G354" i="7"/>
  <c r="F355" i="7" s="1"/>
  <c r="I354" i="7"/>
  <c r="I101" i="7"/>
  <c r="G142" i="7"/>
  <c r="F143" i="7" s="1"/>
  <c r="G184" i="7"/>
  <c r="F185" i="7" s="1"/>
  <c r="G268" i="7"/>
  <c r="F269" i="7" s="1"/>
  <c r="I268" i="7"/>
  <c r="I267" i="7"/>
  <c r="G59" i="7"/>
  <c r="F60" i="7" s="1"/>
  <c r="I396" i="7"/>
  <c r="I58" i="7"/>
  <c r="G102" i="7"/>
  <c r="F103" i="7" s="1"/>
  <c r="I353" i="7"/>
  <c r="G436" i="7"/>
  <c r="F437" i="7" s="1"/>
  <c r="G227" i="7"/>
  <c r="F228" i="7" s="1"/>
  <c r="I435" i="7"/>
  <c r="G310" i="7"/>
  <c r="F311" i="7" s="1"/>
  <c r="I226" i="7"/>
  <c r="I141" i="7"/>
  <c r="I183" i="7"/>
  <c r="I227" i="7" l="1"/>
  <c r="I436" i="7"/>
  <c r="I184" i="7"/>
  <c r="I142" i="7"/>
  <c r="I102" i="7"/>
  <c r="G18" i="7"/>
  <c r="F19" i="7" s="1"/>
  <c r="I18" i="7"/>
  <c r="G311" i="7"/>
  <c r="F312" i="7" s="1"/>
  <c r="G60" i="7"/>
  <c r="F61" i="7" s="1"/>
  <c r="I60" i="7"/>
  <c r="G228" i="7"/>
  <c r="F229" i="7" s="1"/>
  <c r="G355" i="7"/>
  <c r="F356" i="7" s="1"/>
  <c r="G437" i="7"/>
  <c r="F438" i="7" s="1"/>
  <c r="G480" i="7"/>
  <c r="F481" i="7" s="1"/>
  <c r="I59" i="7"/>
  <c r="G269" i="7"/>
  <c r="F270" i="7" s="1"/>
  <c r="G398" i="7"/>
  <c r="F399" i="7" s="1"/>
  <c r="I398" i="7"/>
  <c r="G185" i="7"/>
  <c r="F186" i="7" s="1"/>
  <c r="I310" i="7"/>
  <c r="G103" i="7"/>
  <c r="F104" i="7" s="1"/>
  <c r="G143" i="7"/>
  <c r="F144" i="7" s="1"/>
  <c r="I479" i="7"/>
  <c r="I143" i="7" l="1"/>
  <c r="I269" i="7"/>
  <c r="I228" i="7"/>
  <c r="G19" i="7"/>
  <c r="F20" i="7" s="1"/>
  <c r="I19" i="7"/>
  <c r="G356" i="7"/>
  <c r="F357" i="7" s="1"/>
  <c r="G270" i="7"/>
  <c r="F271" i="7" s="1"/>
  <c r="G144" i="7"/>
  <c r="F145" i="7" s="1"/>
  <c r="G229" i="7"/>
  <c r="F230" i="7" s="1"/>
  <c r="I229" i="7"/>
  <c r="G438" i="7"/>
  <c r="F439" i="7" s="1"/>
  <c r="G399" i="7"/>
  <c r="F400" i="7" s="1"/>
  <c r="I437" i="7"/>
  <c r="I355" i="7"/>
  <c r="G104" i="7"/>
  <c r="F105" i="7" s="1"/>
  <c r="I104" i="7"/>
  <c r="I103" i="7"/>
  <c r="G61" i="7"/>
  <c r="F62" i="7" s="1"/>
  <c r="G186" i="7"/>
  <c r="F187" i="7" s="1"/>
  <c r="I186" i="7"/>
  <c r="G481" i="7"/>
  <c r="F482" i="7" s="1"/>
  <c r="G312" i="7"/>
  <c r="F313" i="7" s="1"/>
  <c r="I185" i="7"/>
  <c r="I480" i="7"/>
  <c r="I311" i="7"/>
  <c r="I312" i="7" l="1"/>
  <c r="G20" i="7"/>
  <c r="F21" i="7" s="1"/>
  <c r="I20" i="7"/>
  <c r="G313" i="7"/>
  <c r="F314" i="7" s="1"/>
  <c r="I313" i="7"/>
  <c r="G230" i="7"/>
  <c r="F231" i="7" s="1"/>
  <c r="G105" i="7"/>
  <c r="F106" i="7" s="1"/>
  <c r="I481" i="7"/>
  <c r="I144" i="7"/>
  <c r="G187" i="7"/>
  <c r="F188" i="7" s="1"/>
  <c r="G357" i="7"/>
  <c r="F358" i="7" s="1"/>
  <c r="G439" i="7"/>
  <c r="F440" i="7" s="1"/>
  <c r="G482" i="7"/>
  <c r="F483" i="7" s="1"/>
  <c r="G145" i="7"/>
  <c r="F146" i="7" s="1"/>
  <c r="G271" i="7"/>
  <c r="F272" i="7" s="1"/>
  <c r="G400" i="7"/>
  <c r="F401" i="7" s="1"/>
  <c r="I270" i="7"/>
  <c r="G62" i="7"/>
  <c r="F63" i="7" s="1"/>
  <c r="I399" i="7"/>
  <c r="I61" i="7"/>
  <c r="I438" i="7"/>
  <c r="I356" i="7"/>
  <c r="I230" i="7" l="1"/>
  <c r="I400" i="7"/>
  <c r="G21" i="7"/>
  <c r="F22" i="7" s="1"/>
  <c r="I21" i="7"/>
  <c r="G146" i="7"/>
  <c r="F147" i="7" s="1"/>
  <c r="G188" i="7"/>
  <c r="F189" i="7" s="1"/>
  <c r="G483" i="7"/>
  <c r="F484" i="7" s="1"/>
  <c r="G63" i="7"/>
  <c r="F64" i="7" s="1"/>
  <c r="I62" i="7"/>
  <c r="G106" i="7"/>
  <c r="F107" i="7" s="1"/>
  <c r="G401" i="7"/>
  <c r="F402" i="7" s="1"/>
  <c r="G440" i="7"/>
  <c r="F441" i="7" s="1"/>
  <c r="G272" i="7"/>
  <c r="F273" i="7" s="1"/>
  <c r="I272" i="7"/>
  <c r="I439" i="7"/>
  <c r="I271" i="7"/>
  <c r="I187" i="7"/>
  <c r="I482" i="7"/>
  <c r="I105" i="7"/>
  <c r="G231" i="7"/>
  <c r="F232" i="7" s="1"/>
  <c r="G358" i="7"/>
  <c r="F359" i="7" s="1"/>
  <c r="I145" i="7"/>
  <c r="I357" i="7"/>
  <c r="G314" i="7"/>
  <c r="F315" i="7" s="1"/>
  <c r="I314" i="7"/>
  <c r="I188" i="7" l="1"/>
  <c r="I358" i="7"/>
  <c r="G22" i="7"/>
  <c r="F23" i="7" s="1"/>
  <c r="G359" i="7"/>
  <c r="F360" i="7" s="1"/>
  <c r="I63" i="7"/>
  <c r="G232" i="7"/>
  <c r="F233" i="7" s="1"/>
  <c r="G273" i="7"/>
  <c r="F274" i="7" s="1"/>
  <c r="I273" i="7"/>
  <c r="I231" i="7"/>
  <c r="I440" i="7"/>
  <c r="I483" i="7"/>
  <c r="G402" i="7"/>
  <c r="F403" i="7" s="1"/>
  <c r="I401" i="7"/>
  <c r="G147" i="7"/>
  <c r="F148" i="7" s="1"/>
  <c r="I147" i="7"/>
  <c r="G107" i="7"/>
  <c r="F108" i="7" s="1"/>
  <c r="G64" i="7"/>
  <c r="F65" i="7" s="1"/>
  <c r="G441" i="7"/>
  <c r="F442" i="7" s="1"/>
  <c r="G484" i="7"/>
  <c r="F485" i="7" s="1"/>
  <c r="G189" i="7"/>
  <c r="F190" i="7" s="1"/>
  <c r="G315" i="7"/>
  <c r="F316" i="7" s="1"/>
  <c r="I106" i="7"/>
  <c r="I146" i="7"/>
  <c r="I107" i="7" l="1"/>
  <c r="I315" i="7"/>
  <c r="I22" i="7"/>
  <c r="I441" i="7"/>
  <c r="G23" i="7"/>
  <c r="F24" i="7" s="1"/>
  <c r="I23" i="7"/>
  <c r="G108" i="7"/>
  <c r="F109" i="7" s="1"/>
  <c r="I108" i="7"/>
  <c r="G233" i="7"/>
  <c r="F234" i="7" s="1"/>
  <c r="G148" i="7"/>
  <c r="F149" i="7" s="1"/>
  <c r="G403" i="7"/>
  <c r="F404" i="7" s="1"/>
  <c r="G65" i="7"/>
  <c r="F66" i="7" s="1"/>
  <c r="G316" i="7"/>
  <c r="F317" i="7" s="1"/>
  <c r="I64" i="7"/>
  <c r="G190" i="7"/>
  <c r="F191" i="7" s="1"/>
  <c r="I189" i="7"/>
  <c r="G274" i="7"/>
  <c r="F275" i="7" s="1"/>
  <c r="I274" i="7"/>
  <c r="I232" i="7"/>
  <c r="G485" i="7"/>
  <c r="F486" i="7" s="1"/>
  <c r="I484" i="7"/>
  <c r="G360" i="7"/>
  <c r="F361" i="7" s="1"/>
  <c r="G442" i="7"/>
  <c r="F443" i="7" s="1"/>
  <c r="I402" i="7"/>
  <c r="I359" i="7"/>
  <c r="I360" i="7" l="1"/>
  <c r="I485" i="7"/>
  <c r="I65" i="7"/>
  <c r="I148" i="7"/>
  <c r="G24" i="7"/>
  <c r="F25" i="7" s="1"/>
  <c r="I24" i="7"/>
  <c r="G66" i="7"/>
  <c r="F67" i="7" s="1"/>
  <c r="G275" i="7"/>
  <c r="F276" i="7" s="1"/>
  <c r="I403" i="7"/>
  <c r="G191" i="7"/>
  <c r="F192" i="7" s="1"/>
  <c r="G149" i="7"/>
  <c r="F150" i="7" s="1"/>
  <c r="I190" i="7"/>
  <c r="G443" i="7"/>
  <c r="F444" i="7" s="1"/>
  <c r="G404" i="7"/>
  <c r="F405" i="7" s="1"/>
  <c r="I442" i="7"/>
  <c r="G361" i="7"/>
  <c r="F362" i="7" s="1"/>
  <c r="G234" i="7"/>
  <c r="F235" i="7" s="1"/>
  <c r="I233" i="7"/>
  <c r="G486" i="7"/>
  <c r="F487" i="7" s="1"/>
  <c r="G317" i="7"/>
  <c r="F318" i="7" s="1"/>
  <c r="I316" i="7"/>
  <c r="G109" i="7"/>
  <c r="F110" i="7" s="1"/>
  <c r="I66" i="7" l="1"/>
  <c r="I149" i="7"/>
  <c r="I404" i="7"/>
  <c r="I317" i="7"/>
  <c r="I486" i="7"/>
  <c r="G25" i="7"/>
  <c r="F26" i="7" s="1"/>
  <c r="G362" i="7"/>
  <c r="F363" i="7" s="1"/>
  <c r="I109" i="7"/>
  <c r="I361" i="7"/>
  <c r="G192" i="7"/>
  <c r="F193" i="7" s="1"/>
  <c r="G318" i="7"/>
  <c r="F319" i="7" s="1"/>
  <c r="G444" i="7"/>
  <c r="F445" i="7" s="1"/>
  <c r="G487" i="7"/>
  <c r="F488" i="7" s="1"/>
  <c r="G235" i="7"/>
  <c r="F236" i="7" s="1"/>
  <c r="G110" i="7"/>
  <c r="F111" i="7" s="1"/>
  <c r="I110" i="7"/>
  <c r="G150" i="7"/>
  <c r="F151" i="7" s="1"/>
  <c r="I191" i="7"/>
  <c r="G405" i="7"/>
  <c r="F406" i="7" s="1"/>
  <c r="I405" i="7"/>
  <c r="G276" i="7"/>
  <c r="F277" i="7" s="1"/>
  <c r="I443" i="7"/>
  <c r="I275" i="7"/>
  <c r="I234" i="7"/>
  <c r="G67" i="7"/>
  <c r="F68" i="7" s="1"/>
  <c r="I318" i="7" l="1"/>
  <c r="I276" i="7"/>
  <c r="G26" i="7"/>
  <c r="F27" i="7" s="1"/>
  <c r="I26" i="7"/>
  <c r="I67" i="7"/>
  <c r="I25" i="7"/>
  <c r="I444" i="7"/>
  <c r="G319" i="7"/>
  <c r="F320" i="7" s="1"/>
  <c r="G236" i="7"/>
  <c r="F237" i="7" s="1"/>
  <c r="I236" i="7"/>
  <c r="I192" i="7"/>
  <c r="G488" i="7"/>
  <c r="F489" i="7" s="1"/>
  <c r="G151" i="7"/>
  <c r="F152" i="7" s="1"/>
  <c r="G445" i="7"/>
  <c r="F446" i="7" s="1"/>
  <c r="I150" i="7"/>
  <c r="G111" i="7"/>
  <c r="F112" i="7" s="1"/>
  <c r="G193" i="7"/>
  <c r="F194" i="7" s="1"/>
  <c r="I235" i="7"/>
  <c r="G277" i="7"/>
  <c r="F278" i="7" s="1"/>
  <c r="G406" i="7"/>
  <c r="F407" i="7" s="1"/>
  <c r="G363" i="7"/>
  <c r="F364" i="7" s="1"/>
  <c r="I363" i="7"/>
  <c r="G68" i="7"/>
  <c r="F69" i="7" s="1"/>
  <c r="I487" i="7"/>
  <c r="I362" i="7"/>
  <c r="I193" i="7" l="1"/>
  <c r="I277" i="7"/>
  <c r="I406" i="7"/>
  <c r="I488" i="7"/>
  <c r="G27" i="7"/>
  <c r="F28" i="7" s="1"/>
  <c r="I27" i="7"/>
  <c r="G69" i="7"/>
  <c r="F70" i="7" s="1"/>
  <c r="G489" i="7"/>
  <c r="F490" i="7" s="1"/>
  <c r="I68" i="7"/>
  <c r="G112" i="7"/>
  <c r="F113" i="7" s="1"/>
  <c r="G237" i="7"/>
  <c r="F238" i="7" s="1"/>
  <c r="I445" i="7"/>
  <c r="G152" i="7"/>
  <c r="F153" i="7" s="1"/>
  <c r="I319" i="7"/>
  <c r="G194" i="7"/>
  <c r="F195" i="7" s="1"/>
  <c r="G364" i="7"/>
  <c r="F365" i="7" s="1"/>
  <c r="I364" i="7"/>
  <c r="I111" i="7"/>
  <c r="G407" i="7"/>
  <c r="F408" i="7" s="1"/>
  <c r="G446" i="7"/>
  <c r="F447" i="7" s="1"/>
  <c r="G320" i="7"/>
  <c r="F321" i="7" s="1"/>
  <c r="G278" i="7"/>
  <c r="F279" i="7" s="1"/>
  <c r="I151" i="7"/>
  <c r="I112" i="7" l="1"/>
  <c r="I278" i="7"/>
  <c r="I446" i="7"/>
  <c r="G28" i="7"/>
  <c r="F29" i="7" s="1"/>
  <c r="I28" i="7"/>
  <c r="G238" i="7"/>
  <c r="F239" i="7" s="1"/>
  <c r="I238" i="7"/>
  <c r="G365" i="7"/>
  <c r="F366" i="7" s="1"/>
  <c r="G279" i="7"/>
  <c r="F280" i="7" s="1"/>
  <c r="G490" i="7"/>
  <c r="F491" i="7" s="1"/>
  <c r="G447" i="7"/>
  <c r="F448" i="7" s="1"/>
  <c r="I237" i="7"/>
  <c r="G321" i="7"/>
  <c r="F322" i="7" s="1"/>
  <c r="G113" i="7"/>
  <c r="F114" i="7" s="1"/>
  <c r="I320" i="7"/>
  <c r="G195" i="7"/>
  <c r="F196" i="7" s="1"/>
  <c r="I194" i="7"/>
  <c r="I489" i="7"/>
  <c r="G408" i="7"/>
  <c r="F409" i="7" s="1"/>
  <c r="I408" i="7"/>
  <c r="G153" i="7"/>
  <c r="F154" i="7" s="1"/>
  <c r="G70" i="7"/>
  <c r="F71" i="7" s="1"/>
  <c r="I407" i="7"/>
  <c r="I152" i="7"/>
  <c r="I69" i="7"/>
  <c r="I447" i="7" l="1"/>
  <c r="G29" i="7"/>
  <c r="F30" i="7" s="1"/>
  <c r="G491" i="7"/>
  <c r="F492" i="7" s="1"/>
  <c r="I195" i="7"/>
  <c r="I490" i="7"/>
  <c r="G71" i="7"/>
  <c r="F72" i="7" s="1"/>
  <c r="G280" i="7"/>
  <c r="F281" i="7" s="1"/>
  <c r="I280" i="7"/>
  <c r="G322" i="7"/>
  <c r="F323" i="7" s="1"/>
  <c r="I279" i="7"/>
  <c r="I321" i="7"/>
  <c r="G409" i="7"/>
  <c r="F410" i="7" s="1"/>
  <c r="G196" i="7"/>
  <c r="F197" i="7" s="1"/>
  <c r="I70" i="7"/>
  <c r="G114" i="7"/>
  <c r="F115" i="7" s="1"/>
  <c r="G154" i="7"/>
  <c r="F155" i="7" s="1"/>
  <c r="I113" i="7"/>
  <c r="I153" i="7"/>
  <c r="G366" i="7"/>
  <c r="F367" i="7" s="1"/>
  <c r="I365" i="7"/>
  <c r="G448" i="7"/>
  <c r="F449" i="7" s="1"/>
  <c r="G239" i="7"/>
  <c r="F240" i="7" s="1"/>
  <c r="I239" i="7" l="1"/>
  <c r="G30" i="7"/>
  <c r="F31" i="7" s="1"/>
  <c r="I30" i="7"/>
  <c r="I29" i="7"/>
  <c r="G449" i="7"/>
  <c r="F450" i="7" s="1"/>
  <c r="G367" i="7"/>
  <c r="F368" i="7" s="1"/>
  <c r="I367" i="7"/>
  <c r="G197" i="7"/>
  <c r="F198" i="7" s="1"/>
  <c r="I71" i="7"/>
  <c r="G155" i="7"/>
  <c r="F156" i="7" s="1"/>
  <c r="I154" i="7"/>
  <c r="G240" i="7"/>
  <c r="F241" i="7" s="1"/>
  <c r="G115" i="7"/>
  <c r="F116" i="7" s="1"/>
  <c r="G281" i="7"/>
  <c r="F282" i="7" s="1"/>
  <c r="I366" i="7"/>
  <c r="I196" i="7"/>
  <c r="G410" i="7"/>
  <c r="F411" i="7" s="1"/>
  <c r="G72" i="7"/>
  <c r="F73" i="7" s="1"/>
  <c r="I409" i="7"/>
  <c r="G323" i="7"/>
  <c r="F324" i="7" s="1"/>
  <c r="G492" i="7"/>
  <c r="F493" i="7" s="1"/>
  <c r="I448" i="7"/>
  <c r="I114" i="7"/>
  <c r="I322" i="7"/>
  <c r="I491" i="7"/>
  <c r="I492" i="7" l="1"/>
  <c r="I155" i="7"/>
  <c r="I323" i="7"/>
  <c r="G31" i="7"/>
  <c r="F32" i="7" s="1"/>
  <c r="I31" i="7"/>
  <c r="G493" i="7"/>
  <c r="F494" i="7" s="1"/>
  <c r="G198" i="7"/>
  <c r="F199" i="7" s="1"/>
  <c r="I198" i="7"/>
  <c r="I115" i="7"/>
  <c r="I197" i="7"/>
  <c r="G411" i="7"/>
  <c r="F412" i="7" s="1"/>
  <c r="G450" i="7"/>
  <c r="F451" i="7" s="1"/>
  <c r="G324" i="7"/>
  <c r="F325" i="7" s="1"/>
  <c r="G282" i="7"/>
  <c r="F283" i="7" s="1"/>
  <c r="I281" i="7"/>
  <c r="G116" i="7"/>
  <c r="F117" i="7" s="1"/>
  <c r="G73" i="7"/>
  <c r="F74" i="7" s="1"/>
  <c r="I72" i="7"/>
  <c r="G241" i="7"/>
  <c r="F242" i="7" s="1"/>
  <c r="I240" i="7"/>
  <c r="G368" i="7"/>
  <c r="F369" i="7" s="1"/>
  <c r="I410" i="7"/>
  <c r="G156" i="7"/>
  <c r="F157" i="7" s="1"/>
  <c r="I449" i="7"/>
  <c r="I368" i="7" l="1"/>
  <c r="G32" i="7"/>
  <c r="F33" i="7" s="1"/>
  <c r="I32" i="7"/>
  <c r="I450" i="7"/>
  <c r="G157" i="7"/>
  <c r="F158" i="7" s="1"/>
  <c r="I116" i="7"/>
  <c r="G412" i="7"/>
  <c r="F413" i="7" s="1"/>
  <c r="I411" i="7"/>
  <c r="G283" i="7"/>
  <c r="F284" i="7" s="1"/>
  <c r="G117" i="7"/>
  <c r="F118" i="7" s="1"/>
  <c r="G451" i="7"/>
  <c r="F452" i="7" s="1"/>
  <c r="G369" i="7"/>
  <c r="F370" i="7" s="1"/>
  <c r="I369" i="7"/>
  <c r="G242" i="7"/>
  <c r="F243" i="7" s="1"/>
  <c r="I241" i="7"/>
  <c r="I282" i="7"/>
  <c r="G199" i="7"/>
  <c r="F200" i="7" s="1"/>
  <c r="G74" i="7"/>
  <c r="F75" i="7" s="1"/>
  <c r="I74" i="7"/>
  <c r="G325" i="7"/>
  <c r="F326" i="7" s="1"/>
  <c r="G494" i="7"/>
  <c r="F495" i="7" s="1"/>
  <c r="I156" i="7"/>
  <c r="I73" i="7"/>
  <c r="I324" i="7"/>
  <c r="I493" i="7"/>
  <c r="G33" i="7" l="1"/>
  <c r="F34" i="7" s="1"/>
  <c r="I33" i="7"/>
  <c r="G118" i="7"/>
  <c r="F119" i="7" s="1"/>
  <c r="I118" i="7"/>
  <c r="I117" i="7"/>
  <c r="I283" i="7"/>
  <c r="G326" i="7"/>
  <c r="F327" i="7" s="1"/>
  <c r="I326" i="7"/>
  <c r="G243" i="7"/>
  <c r="F244" i="7" s="1"/>
  <c r="I243" i="7"/>
  <c r="I412" i="7"/>
  <c r="G370" i="7"/>
  <c r="F371" i="7" s="1"/>
  <c r="G200" i="7"/>
  <c r="F201" i="7" s="1"/>
  <c r="G495" i="7"/>
  <c r="F496" i="7" s="1"/>
  <c r="G284" i="7"/>
  <c r="F285" i="7" s="1"/>
  <c r="I284" i="7"/>
  <c r="I494" i="7"/>
  <c r="I325" i="7"/>
  <c r="I242" i="7"/>
  <c r="G413" i="7"/>
  <c r="F414" i="7" s="1"/>
  <c r="G75" i="7"/>
  <c r="F76" i="7" s="1"/>
  <c r="G452" i="7"/>
  <c r="F453" i="7" s="1"/>
  <c r="I452" i="7"/>
  <c r="G158" i="7"/>
  <c r="F159" i="7" s="1"/>
  <c r="I158" i="7"/>
  <c r="I199" i="7"/>
  <c r="I451" i="7"/>
  <c r="I157" i="7"/>
  <c r="I75" i="7" l="1"/>
  <c r="I370" i="7"/>
  <c r="G34" i="7"/>
  <c r="F35" i="7" s="1"/>
  <c r="G244" i="7"/>
  <c r="F245" i="7" s="1"/>
  <c r="G285" i="7"/>
  <c r="F286" i="7" s="1"/>
  <c r="G76" i="7"/>
  <c r="F77" i="7" s="1"/>
  <c r="G327" i="7"/>
  <c r="F328" i="7" s="1"/>
  <c r="I495" i="7"/>
  <c r="G201" i="7"/>
  <c r="F202" i="7" s="1"/>
  <c r="G159" i="7"/>
  <c r="F160" i="7" s="1"/>
  <c r="G453" i="7"/>
  <c r="F454" i="7" s="1"/>
  <c r="G496" i="7"/>
  <c r="F497" i="7" s="1"/>
  <c r="G414" i="7"/>
  <c r="F415" i="7" s="1"/>
  <c r="I414" i="7"/>
  <c r="I413" i="7"/>
  <c r="I200" i="7"/>
  <c r="G371" i="7"/>
  <c r="F372" i="7" s="1"/>
  <c r="G119" i="7"/>
  <c r="F120" i="7" s="1"/>
  <c r="I119" i="7" l="1"/>
  <c r="I496" i="7"/>
  <c r="I201" i="7"/>
  <c r="G35" i="7"/>
  <c r="F36" i="7" s="1"/>
  <c r="I35" i="7"/>
  <c r="I34" i="7"/>
  <c r="G328" i="7"/>
  <c r="F329" i="7" s="1"/>
  <c r="I453" i="7"/>
  <c r="G160" i="7"/>
  <c r="F161" i="7" s="1"/>
  <c r="I76" i="7"/>
  <c r="I159" i="7"/>
  <c r="G497" i="7"/>
  <c r="F498" i="7" s="1"/>
  <c r="G454" i="7"/>
  <c r="F455" i="7" s="1"/>
  <c r="G120" i="7"/>
  <c r="F121" i="7" s="1"/>
  <c r="I327" i="7"/>
  <c r="G372" i="7"/>
  <c r="F373" i="7" s="1"/>
  <c r="G77" i="7"/>
  <c r="F78" i="7" s="1"/>
  <c r="I371" i="7"/>
  <c r="G286" i="7"/>
  <c r="F287" i="7" s="1"/>
  <c r="I285" i="7"/>
  <c r="G245" i="7"/>
  <c r="F246" i="7" s="1"/>
  <c r="G415" i="7"/>
  <c r="F416" i="7" s="1"/>
  <c r="G202" i="7"/>
  <c r="F203" i="7" s="1"/>
  <c r="I244" i="7"/>
  <c r="I245" i="7" l="1"/>
  <c r="I77" i="7"/>
  <c r="I202" i="7"/>
  <c r="I328" i="7"/>
  <c r="I497" i="7"/>
  <c r="I286" i="7"/>
  <c r="G36" i="7"/>
  <c r="F37" i="7" s="1"/>
  <c r="I36" i="7"/>
  <c r="G455" i="7"/>
  <c r="F456" i="7" s="1"/>
  <c r="I455" i="7"/>
  <c r="G416" i="7"/>
  <c r="F417" i="7" s="1"/>
  <c r="G498" i="7"/>
  <c r="F499" i="7" s="1"/>
  <c r="G78" i="7"/>
  <c r="F79" i="7" s="1"/>
  <c r="G161" i="7"/>
  <c r="F162" i="7" s="1"/>
  <c r="I160" i="7"/>
  <c r="G121" i="7"/>
  <c r="F122" i="7" s="1"/>
  <c r="I120" i="7"/>
  <c r="G203" i="7"/>
  <c r="F204" i="7" s="1"/>
  <c r="I415" i="7"/>
  <c r="G373" i="7"/>
  <c r="F374" i="7" s="1"/>
  <c r="G246" i="7"/>
  <c r="F247" i="7" s="1"/>
  <c r="I372" i="7"/>
  <c r="G287" i="7"/>
  <c r="F288" i="7" s="1"/>
  <c r="I287" i="7"/>
  <c r="I454" i="7"/>
  <c r="G329" i="7"/>
  <c r="F330" i="7" s="1"/>
  <c r="I416" i="7" l="1"/>
  <c r="I498" i="7"/>
  <c r="G37" i="7"/>
  <c r="F38" i="7" s="1"/>
  <c r="I37" i="7"/>
  <c r="G330" i="7"/>
  <c r="F331" i="7" s="1"/>
  <c r="G162" i="7"/>
  <c r="F163" i="7" s="1"/>
  <c r="I329" i="7"/>
  <c r="G79" i="7"/>
  <c r="F80" i="7" s="1"/>
  <c r="I203" i="7"/>
  <c r="G288" i="7"/>
  <c r="F289" i="7" s="1"/>
  <c r="I121" i="7"/>
  <c r="I246" i="7"/>
  <c r="G374" i="7"/>
  <c r="F375" i="7" s="1"/>
  <c r="I161" i="7"/>
  <c r="G204" i="7"/>
  <c r="F205" i="7" s="1"/>
  <c r="I204" i="7"/>
  <c r="I78" i="7"/>
  <c r="G122" i="7"/>
  <c r="F123" i="7" s="1"/>
  <c r="G499" i="7"/>
  <c r="F500" i="7" s="1"/>
  <c r="G247" i="7"/>
  <c r="F248" i="7" s="1"/>
  <c r="G417" i="7"/>
  <c r="F418" i="7" s="1"/>
  <c r="I373" i="7"/>
  <c r="G456" i="7"/>
  <c r="F457" i="7" s="1"/>
  <c r="I288" i="7" l="1"/>
  <c r="I374" i="7"/>
  <c r="G38" i="7"/>
  <c r="F39" i="7" s="1"/>
  <c r="I38" i="7"/>
  <c r="G457" i="7"/>
  <c r="F458" i="7" s="1"/>
  <c r="G289" i="7"/>
  <c r="F290" i="7" s="1"/>
  <c r="I289" i="7"/>
  <c r="G80" i="7"/>
  <c r="F81" i="7" s="1"/>
  <c r="G418" i="7"/>
  <c r="F419" i="7" s="1"/>
  <c r="I79" i="7"/>
  <c r="G248" i="7"/>
  <c r="F249" i="7" s="1"/>
  <c r="G163" i="7"/>
  <c r="F164" i="7" s="1"/>
  <c r="G500" i="7"/>
  <c r="F501" i="7" s="1"/>
  <c r="I500" i="7"/>
  <c r="G331" i="7"/>
  <c r="F332" i="7" s="1"/>
  <c r="G123" i="7"/>
  <c r="F124" i="7" s="1"/>
  <c r="I122" i="7"/>
  <c r="G205" i="7"/>
  <c r="F206" i="7" s="1"/>
  <c r="I417" i="7"/>
  <c r="I247" i="7"/>
  <c r="G375" i="7"/>
  <c r="F376" i="7" s="1"/>
  <c r="I162" i="7"/>
  <c r="I456" i="7"/>
  <c r="I499" i="7"/>
  <c r="I330" i="7"/>
  <c r="I418" i="7" l="1"/>
  <c r="I375" i="7"/>
  <c r="I205" i="7"/>
  <c r="I123" i="7"/>
  <c r="G39" i="7"/>
  <c r="F40" i="7" s="1"/>
  <c r="I39" i="7"/>
  <c r="G249" i="7"/>
  <c r="F250" i="7" s="1"/>
  <c r="G124" i="7"/>
  <c r="F125" i="7" s="1"/>
  <c r="I124" i="7"/>
  <c r="G376" i="7"/>
  <c r="F377" i="7" s="1"/>
  <c r="G332" i="7"/>
  <c r="F333" i="7" s="1"/>
  <c r="G419" i="7"/>
  <c r="F420" i="7" s="1"/>
  <c r="I331" i="7"/>
  <c r="G81" i="7"/>
  <c r="F82" i="7" s="1"/>
  <c r="I80" i="7"/>
  <c r="G501" i="7"/>
  <c r="F502" i="7" s="1"/>
  <c r="G206" i="7"/>
  <c r="F207" i="7" s="1"/>
  <c r="G164" i="7"/>
  <c r="F165" i="7" s="1"/>
  <c r="I164" i="7"/>
  <c r="G290" i="7"/>
  <c r="F291" i="7" s="1"/>
  <c r="I163" i="7"/>
  <c r="G458" i="7"/>
  <c r="F459" i="7" s="1"/>
  <c r="I248" i="7"/>
  <c r="I457" i="7"/>
  <c r="I458" i="7" l="1"/>
  <c r="G40" i="7"/>
  <c r="F41" i="7" s="1"/>
  <c r="I40" i="7"/>
  <c r="G420" i="7"/>
  <c r="F421" i="7" s="1"/>
  <c r="G165" i="7"/>
  <c r="F166" i="7" s="1"/>
  <c r="I165" i="7"/>
  <c r="I419" i="7"/>
  <c r="G333" i="7"/>
  <c r="F334" i="7" s="1"/>
  <c r="G459" i="7"/>
  <c r="F460" i="7" s="1"/>
  <c r="G377" i="7"/>
  <c r="F378" i="7" s="1"/>
  <c r="G207" i="7"/>
  <c r="F208" i="7" s="1"/>
  <c r="I206" i="7"/>
  <c r="I332" i="7"/>
  <c r="G502" i="7"/>
  <c r="F503" i="7" s="1"/>
  <c r="I501" i="7"/>
  <c r="I376" i="7"/>
  <c r="G82" i="7"/>
  <c r="F83" i="7" s="1"/>
  <c r="I82" i="7"/>
  <c r="G125" i="7"/>
  <c r="F126" i="7" s="1"/>
  <c r="G291" i="7"/>
  <c r="F292" i="7" s="1"/>
  <c r="I81" i="7"/>
  <c r="G250" i="7"/>
  <c r="F251" i="7" s="1"/>
  <c r="I290" i="7"/>
  <c r="I249" i="7"/>
  <c r="I250" i="7" l="1"/>
  <c r="I377" i="7"/>
  <c r="G41" i="7"/>
  <c r="F42" i="7" s="1"/>
  <c r="I41" i="7"/>
  <c r="G292" i="7"/>
  <c r="F293" i="7" s="1"/>
  <c r="I459" i="7"/>
  <c r="I502" i="7"/>
  <c r="I125" i="7"/>
  <c r="I207" i="7"/>
  <c r="G421" i="7"/>
  <c r="I421" i="7" s="1"/>
  <c r="G460" i="7"/>
  <c r="F461" i="7" s="1"/>
  <c r="G503" i="7"/>
  <c r="F504" i="7" s="1"/>
  <c r="I291" i="7"/>
  <c r="G334" i="7"/>
  <c r="F335" i="7" s="1"/>
  <c r="I334" i="7"/>
  <c r="G126" i="7"/>
  <c r="F127" i="7" s="1"/>
  <c r="I333" i="7"/>
  <c r="G208" i="7"/>
  <c r="F209" i="7" s="1"/>
  <c r="G83" i="7"/>
  <c r="F84" i="7" s="1"/>
  <c r="G166" i="7"/>
  <c r="F167" i="7" s="1"/>
  <c r="G251" i="7"/>
  <c r="F252" i="7" s="1"/>
  <c r="G378" i="7"/>
  <c r="F379" i="7" s="1"/>
  <c r="I378" i="7"/>
  <c r="I420" i="7"/>
  <c r="I83" i="7" l="1"/>
  <c r="I126" i="7"/>
  <c r="G42" i="7"/>
  <c r="F43" i="7" s="1"/>
  <c r="G43" i="7" s="1"/>
  <c r="I43" i="7" s="1"/>
  <c r="I42" i="7"/>
  <c r="I503" i="7"/>
  <c r="I208" i="7"/>
  <c r="G461" i="7"/>
  <c r="F462" i="7" s="1"/>
  <c r="G209" i="7"/>
  <c r="F210" i="7" s="1"/>
  <c r="I209" i="7"/>
  <c r="I460" i="7"/>
  <c r="G379" i="7"/>
  <c r="I379" i="7"/>
  <c r="G127" i="7"/>
  <c r="I127" i="7" s="1"/>
  <c r="G252" i="7"/>
  <c r="F253" i="7" s="1"/>
  <c r="I251" i="7"/>
  <c r="G167" i="7"/>
  <c r="F168" i="7" s="1"/>
  <c r="G335" i="7"/>
  <c r="F336" i="7" s="1"/>
  <c r="I166" i="7"/>
  <c r="G84" i="7"/>
  <c r="F85" i="7" s="1"/>
  <c r="G504" i="7"/>
  <c r="F505" i="7" s="1"/>
  <c r="G293" i="7"/>
  <c r="F294" i="7" s="1"/>
  <c r="I293" i="7"/>
  <c r="I292" i="7"/>
  <c r="I167" i="7" l="1"/>
  <c r="I252" i="7"/>
  <c r="G336" i="7"/>
  <c r="F337" i="7" s="1"/>
  <c r="I335" i="7"/>
  <c r="G168" i="7"/>
  <c r="F169" i="7" s="1"/>
  <c r="I168" i="7"/>
  <c r="G505" i="7"/>
  <c r="I505" i="7" s="1"/>
  <c r="G85" i="7"/>
  <c r="I85" i="7" s="1"/>
  <c r="I84" i="7"/>
  <c r="G210" i="7"/>
  <c r="F211" i="7" s="1"/>
  <c r="G294" i="7"/>
  <c r="F295" i="7" s="1"/>
  <c r="G462" i="7"/>
  <c r="F463" i="7" s="1"/>
  <c r="I504" i="7"/>
  <c r="G253" i="7"/>
  <c r="I253" i="7" s="1"/>
  <c r="I461" i="7"/>
  <c r="G169" i="7" l="1"/>
  <c r="I169" i="7" s="1"/>
  <c r="I294" i="7"/>
  <c r="G463" i="7"/>
  <c r="I463" i="7" s="1"/>
  <c r="I462" i="7"/>
  <c r="G295" i="7"/>
  <c r="I295" i="7" s="1"/>
  <c r="G211" i="7"/>
  <c r="I211" i="7" s="1"/>
  <c r="G337" i="7"/>
  <c r="I337" i="7" s="1"/>
  <c r="I210" i="7"/>
  <c r="I336" i="7"/>
  <c r="C12" i="17" l="1"/>
  <c r="B12" i="17"/>
  <c r="B6" i="17" l="1"/>
  <c r="B5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tc={B7AD93CD-2504-7351-771A-CA5134B1EB61}</author>
  </authors>
  <commentList>
    <comment ref="E1" authorId="0" shapeId="0" xr:uid="{00000000-0006-0000-05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Source: Python statistical forecast. This is the only planning calculation imported as a value; network uplift, overrides and approved plan are calculated in Excel.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tc={12B02EDE-C5E8-0AC2-FAFE-5612E7DFE99D}</author>
  </authors>
  <commentList>
    <comment ref="E8" authorId="0" shapeId="0" xr:uid="{00000000-0006-0000-09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Source: Python GradientBoosting backtest output. Excel recalculates error, absolute error, APE, WAPE and bias from the imported actual and forecast values.</t>
      </text>
    </comment>
  </commentList>
</comments>
</file>

<file path=xl/sharedStrings.xml><?xml version="1.0" encoding="utf-8"?>
<sst xmlns="http://schemas.openxmlformats.org/spreadsheetml/2006/main" count="10553" uniqueCount="1674">
  <si>
    <t>Luxury Beauty Sales &amp; Distribution Data Control Tower</t>
  </si>
  <si>
    <t>Formula-driven Excel model | Synthetic data | Version 1.0 | 02 July 2026</t>
  </si>
  <si>
    <t>MODEL PURPOSE</t>
  </si>
  <si>
    <t>This workbook consolidates distribution master data, sell-out actuals, store execution, statistical forecast inputs, a one-to-three-year plan, data-quality controls and cross-system reconciliation. All commercial and control outputs are driven by formulas; only source extracts and the Python statistical baseline are hardcoded inputs.</t>
  </si>
  <si>
    <t>Cell convention</t>
  </si>
  <si>
    <t>Meaning</t>
  </si>
  <si>
    <t>Editable?</t>
  </si>
  <si>
    <t>Example</t>
  </si>
  <si>
    <t>Pale yellow</t>
  </si>
  <si>
    <t>Source extract or governed user input</t>
  </si>
  <si>
    <t>Yes, in a controlled refresh</t>
  </si>
  <si>
    <t>Scenario selector / overrides</t>
  </si>
  <si>
    <t>Pale green</t>
  </si>
  <si>
    <t>Formula-derived calculation</t>
  </si>
  <si>
    <t>No</t>
  </si>
  <si>
    <t>Coverage / variance / reconciliation</t>
  </si>
  <si>
    <t>Dark navy</t>
  </si>
  <si>
    <t>Executive output or section label</t>
  </si>
  <si>
    <t>Dashboard and KPI cards</t>
  </si>
  <si>
    <t>Comment marker</t>
  </si>
  <si>
    <t>Python-originated value or methodological note</t>
  </si>
  <si>
    <t>Statistical baseline / backtest forecast</t>
  </si>
  <si>
    <t>Refresh order</t>
  </si>
  <si>
    <t>Action</t>
  </si>
  <si>
    <t>Owner</t>
  </si>
  <si>
    <t>Release gate</t>
  </si>
  <si>
    <t>Refresh governed POS and reference extracts</t>
  </si>
  <si>
    <t>Central Data Owner</t>
  </si>
  <si>
    <t>POS master checks pass</t>
  </si>
  <si>
    <t>Refresh sell-out, stock and audit actuals</t>
  </si>
  <si>
    <t>Platform Operations</t>
  </si>
  <si>
    <t>Critical DQ = 100% curated</t>
  </si>
  <si>
    <t>Refresh Python statistical baseline</t>
  </si>
  <si>
    <t>Planning Model Owner</t>
  </si>
  <si>
    <t>WAPE &lt; 10%; |bias| &lt; 3%</t>
  </si>
  <si>
    <t>Review network plan and overrides</t>
  </si>
  <si>
    <t>Markets / Central Finance</t>
  </si>
  <si>
    <t>Roll-forward checks pass</t>
  </si>
  <si>
    <t>Refresh scenarios and dashboard</t>
  </si>
  <si>
    <t>Business Analyst</t>
  </si>
  <si>
    <t>All workbook checks pass</t>
  </si>
  <si>
    <t>Publish consumption outputs</t>
  </si>
  <si>
    <t>GCP-Newviz delta &lt;= 0.10%</t>
  </si>
  <si>
    <t>Parameters &amp; controlled inputs</t>
  </si>
  <si>
    <t>Yellow cells are the only direct model controls.</t>
  </si>
  <si>
    <t>Parameter</t>
  </si>
  <si>
    <t>Value</t>
  </si>
  <si>
    <t>Control / source</t>
  </si>
  <si>
    <t>Market</t>
  </si>
  <si>
    <t>Region</t>
  </si>
  <si>
    <t>Selected scenario</t>
  </si>
  <si>
    <t>Base</t>
  </si>
  <si>
    <t>Downside / Base / Upside</t>
  </si>
  <si>
    <t>AE</t>
  </si>
  <si>
    <t>Middle East</t>
  </si>
  <si>
    <t>As-of month</t>
  </si>
  <si>
    <t>Latest actual month</t>
  </si>
  <si>
    <t>CA</t>
  </si>
  <si>
    <t>Americas</t>
  </si>
  <si>
    <t>Selected plan year</t>
  </si>
  <si>
    <t>2026-2029</t>
  </si>
  <si>
    <t>CH</t>
  </si>
  <si>
    <t>Europe</t>
  </si>
  <si>
    <t>Critical DQ threshold</t>
  </si>
  <si>
    <t>Publish gate</t>
  </si>
  <si>
    <t>CN</t>
  </si>
  <si>
    <t>Asia</t>
  </si>
  <si>
    <t>Major DQ threshold</t>
  </si>
  <si>
    <t>DE</t>
  </si>
  <si>
    <t>Reconciliation threshold</t>
  </si>
  <si>
    <t>Absolute delta</t>
  </si>
  <si>
    <t>ES</t>
  </si>
  <si>
    <t>Coverage target</t>
  </si>
  <si>
    <t>Active eligible POS</t>
  </si>
  <si>
    <t>FR</t>
  </si>
  <si>
    <t>On-time target</t>
  </si>
  <si>
    <t>M+3 calendar-day cut-off</t>
  </si>
  <si>
    <t>IT</t>
  </si>
  <si>
    <t>Forecast WAPE threshold</t>
  </si>
  <si>
    <t>Time-based holdout</t>
  </si>
  <si>
    <t>JP</t>
  </si>
  <si>
    <t>Forecast absolute bias threshold</t>
  </si>
  <si>
    <t>KR</t>
  </si>
  <si>
    <t>UK</t>
  </si>
  <si>
    <t>US</t>
  </si>
  <si>
    <t>POS ID</t>
  </si>
  <si>
    <t>SAP customer</t>
  </si>
  <si>
    <t>Anaplan code</t>
  </si>
  <si>
    <t>GCP key</t>
  </si>
  <si>
    <t>Synthetic GLN13</t>
  </si>
  <si>
    <t>Channel</t>
  </si>
  <si>
    <t>Retailer group</t>
  </si>
  <si>
    <t>City</t>
  </si>
  <si>
    <t>Opening date</t>
  </si>
  <si>
    <t>Closing date</t>
  </si>
  <si>
    <t>Source status</t>
  </si>
  <si>
    <t>Currency</t>
  </si>
  <si>
    <t>Floor sqm</t>
  </si>
  <si>
    <t>Advisor FTE</t>
  </si>
  <si>
    <t>Active as-of</t>
  </si>
  <si>
    <t>Required fields</t>
  </si>
  <si>
    <t>Key uniqueness</t>
  </si>
  <si>
    <t>Activation gate</t>
  </si>
  <si>
    <t>POS-AE-001</t>
  </si>
  <si>
    <t>70000179</t>
  </si>
  <si>
    <t>AP_AE_001</t>
  </si>
  <si>
    <t>9033503583032</t>
  </si>
  <si>
    <t>Department Store</t>
  </si>
  <si>
    <t>Maison Department</t>
  </si>
  <si>
    <t>Dubai</t>
  </si>
  <si>
    <t>Active</t>
  </si>
  <si>
    <t>AED</t>
  </si>
  <si>
    <t>POS-AE-002</t>
  </si>
  <si>
    <t>70000180</t>
  </si>
  <si>
    <t>AP_AE_002</t>
  </si>
  <si>
    <t>3300750992022</t>
  </si>
  <si>
    <t>Abu Dhabi</t>
  </si>
  <si>
    <t>POS-AE-003</t>
  </si>
  <si>
    <t>70000181</t>
  </si>
  <si>
    <t>AP_AE_003</t>
  </si>
  <si>
    <t>2780532130771</t>
  </si>
  <si>
    <t>Grand Magasin</t>
  </si>
  <si>
    <t>POS-AE-004</t>
  </si>
  <si>
    <t>70000182</t>
  </si>
  <si>
    <t>AP_AE_004</t>
  </si>
  <si>
    <t>1381791644086</t>
  </si>
  <si>
    <t>Selective Retail</t>
  </si>
  <si>
    <t>Travel Retail</t>
  </si>
  <si>
    <t>POS-AE-005</t>
  </si>
  <si>
    <t>70000183</t>
  </si>
  <si>
    <t>AP_AE_005</t>
  </si>
  <si>
    <t>1919173497391</t>
  </si>
  <si>
    <t>Boutique</t>
  </si>
  <si>
    <t>Direct Boutique</t>
  </si>
  <si>
    <t>POS-AE-006</t>
  </si>
  <si>
    <t>70000184</t>
  </si>
  <si>
    <t>AP_AE_006</t>
  </si>
  <si>
    <t>5036777638691</t>
  </si>
  <si>
    <t>Premium Stores</t>
  </si>
  <si>
    <t>POS-AE-007</t>
  </si>
  <si>
    <t>70000185</t>
  </si>
  <si>
    <t>AP_AE_007</t>
  </si>
  <si>
    <t>1324821953503</t>
  </si>
  <si>
    <t>POS-AE-008</t>
  </si>
  <si>
    <t>70000186</t>
  </si>
  <si>
    <t>AP_AE_008</t>
  </si>
  <si>
    <t>0434895021062</t>
  </si>
  <si>
    <t>E-commerce</t>
  </si>
  <si>
    <t>Direct E-commerce</t>
  </si>
  <si>
    <t>POS-CA-001</t>
  </si>
  <si>
    <t>70000169</t>
  </si>
  <si>
    <t>AP_CA_001</t>
  </si>
  <si>
    <t>1616122010974</t>
  </si>
  <si>
    <t>Prestige Cosmetics</t>
  </si>
  <si>
    <t>Vancouver</t>
  </si>
  <si>
    <t>CAD</t>
  </si>
  <si>
    <t>POS-CA-002</t>
  </si>
  <si>
    <t>70000170</t>
  </si>
  <si>
    <t>AP_CA_002</t>
  </si>
  <si>
    <t>6554286414670</t>
  </si>
  <si>
    <t>Toronto</t>
  </si>
  <si>
    <t>POS-CA-003</t>
  </si>
  <si>
    <t>70000171</t>
  </si>
  <si>
    <t>AP_CA_003</t>
  </si>
  <si>
    <t>1920698969351</t>
  </si>
  <si>
    <t>Montreal</t>
  </si>
  <si>
    <t>POS-CA-004</t>
  </si>
  <si>
    <t>70000172</t>
  </si>
  <si>
    <t>AP_CA_004</t>
  </si>
  <si>
    <t>5602073397110</t>
  </si>
  <si>
    <t>POS-CA-005</t>
  </si>
  <si>
    <t>70000173</t>
  </si>
  <si>
    <t>AP_CA_005</t>
  </si>
  <si>
    <t>9411587613133</t>
  </si>
  <si>
    <t>POS-CA-006</t>
  </si>
  <si>
    <t>70000174</t>
  </si>
  <si>
    <t>AP_CA_006</t>
  </si>
  <si>
    <t>7523508355632</t>
  </si>
  <si>
    <t>POS-CA-007</t>
  </si>
  <si>
    <t>70000175</t>
  </si>
  <si>
    <t>AP_CA_007</t>
  </si>
  <si>
    <t>5659681086820</t>
  </si>
  <si>
    <t>Beauty Select</t>
  </si>
  <si>
    <t>POS-CA-008</t>
  </si>
  <si>
    <t>70000176</t>
  </si>
  <si>
    <t>AP_CA_008</t>
  </si>
  <si>
    <t>6236178025806</t>
  </si>
  <si>
    <t>POS-CA-009</t>
  </si>
  <si>
    <t>70000177</t>
  </si>
  <si>
    <t>AP_CA_009</t>
  </si>
  <si>
    <t>4671165314699</t>
  </si>
  <si>
    <t>POS-CA-010</t>
  </si>
  <si>
    <t>70000178</t>
  </si>
  <si>
    <t>AP_CA_010</t>
  </si>
  <si>
    <t>0801164803434</t>
  </si>
  <si>
    <t>POS-CH-001</t>
  </si>
  <si>
    <t>70000131</t>
  </si>
  <si>
    <t>AP_CH_001</t>
  </si>
  <si>
    <t>1691157701547</t>
  </si>
  <si>
    <t>Zurich</t>
  </si>
  <si>
    <t>CHF</t>
  </si>
  <si>
    <t>POS-CH-002</t>
  </si>
  <si>
    <t>70000132</t>
  </si>
  <si>
    <t>AP_CH_002</t>
  </si>
  <si>
    <t>6808767731384</t>
  </si>
  <si>
    <t>POS-CH-003</t>
  </si>
  <si>
    <t>70000133</t>
  </si>
  <si>
    <t>AP_CH_003</t>
  </si>
  <si>
    <t>2719175461247</t>
  </si>
  <si>
    <t>Geneva</t>
  </si>
  <si>
    <t>POS-CH-004</t>
  </si>
  <si>
    <t>70000134</t>
  </si>
  <si>
    <t>AP_CH_004</t>
  </si>
  <si>
    <t>1826236705381</t>
  </si>
  <si>
    <t>Basel</t>
  </si>
  <si>
    <t>Closed</t>
  </si>
  <si>
    <t>POS-CH-005</t>
  </si>
  <si>
    <t>70000135</t>
  </si>
  <si>
    <t>AP_CH_005</t>
  </si>
  <si>
    <t>6991670667911</t>
  </si>
  <si>
    <t>POS-CH-006</t>
  </si>
  <si>
    <t>70000136</t>
  </si>
  <si>
    <t>AP_CH_006</t>
  </si>
  <si>
    <t>2690239433869</t>
  </si>
  <si>
    <t>POS-CH-007</t>
  </si>
  <si>
    <t>70000137</t>
  </si>
  <si>
    <t>AP_CH_007</t>
  </si>
  <si>
    <t>3568933362822</t>
  </si>
  <si>
    <t>POS-CH-008</t>
  </si>
  <si>
    <t>70000138</t>
  </si>
  <si>
    <t>AP_CH_008</t>
  </si>
  <si>
    <t>5953599436257</t>
  </si>
  <si>
    <t>POS-CH-009</t>
  </si>
  <si>
    <t>70000139</t>
  </si>
  <si>
    <t>AP_CH_009</t>
  </si>
  <si>
    <t>4192133100561</t>
  </si>
  <si>
    <t>POS-CH-010</t>
  </si>
  <si>
    <t>70000140</t>
  </si>
  <si>
    <t>AP_CH_010</t>
  </si>
  <si>
    <t>9654754582319</t>
  </si>
  <si>
    <t>POS-CN-001</t>
  </si>
  <si>
    <t>70000225</t>
  </si>
  <si>
    <t>AP_CN_001</t>
  </si>
  <si>
    <t>9020035228942</t>
  </si>
  <si>
    <t>Chengdu</t>
  </si>
  <si>
    <t>CNY</t>
  </si>
  <si>
    <t>POS-CN-002</t>
  </si>
  <si>
    <t>70000226</t>
  </si>
  <si>
    <t>AP_CN_002</t>
  </si>
  <si>
    <t>2448341411033</t>
  </si>
  <si>
    <t>Shenzhen</t>
  </si>
  <si>
    <t>POS-CN-003</t>
  </si>
  <si>
    <t>70000227</t>
  </si>
  <si>
    <t>AP_CN_003</t>
  </si>
  <si>
    <t>4938094829211</t>
  </si>
  <si>
    <t>POS-CN-004</t>
  </si>
  <si>
    <t>70000228</t>
  </si>
  <si>
    <t>AP_CN_004</t>
  </si>
  <si>
    <t>4845318835627</t>
  </si>
  <si>
    <t>Beijing</t>
  </si>
  <si>
    <t>POS-CN-005</t>
  </si>
  <si>
    <t>70000229</t>
  </si>
  <si>
    <t>AP_CN_005</t>
  </si>
  <si>
    <t>3385367843709</t>
  </si>
  <si>
    <t>POS-CN-006</t>
  </si>
  <si>
    <t>70000230</t>
  </si>
  <si>
    <t>AP_CN_006</t>
  </si>
  <si>
    <t>9188094732773</t>
  </si>
  <si>
    <t>POS-CN-007</t>
  </si>
  <si>
    <t>70000231</t>
  </si>
  <si>
    <t>AP_CN_007</t>
  </si>
  <si>
    <t>3571684975029</t>
  </si>
  <si>
    <t>POS-CN-008</t>
  </si>
  <si>
    <t>70000232</t>
  </si>
  <si>
    <t>AP_CN_008</t>
  </si>
  <si>
    <t>6454812325828</t>
  </si>
  <si>
    <t>Shanghai</t>
  </si>
  <si>
    <t>POS-CN-009</t>
  </si>
  <si>
    <t>70000233</t>
  </si>
  <si>
    <t>AP_CN_009</t>
  </si>
  <si>
    <t>4185063865206</t>
  </si>
  <si>
    <t>POS-CN-010</t>
  </si>
  <si>
    <t>70000234</t>
  </si>
  <si>
    <t>AP_CN_010</t>
  </si>
  <si>
    <t>9726644360425</t>
  </si>
  <si>
    <t>POS-CN-011</t>
  </si>
  <si>
    <t>70000235</t>
  </si>
  <si>
    <t>AP_CN_011</t>
  </si>
  <si>
    <t>9028241524029</t>
  </si>
  <si>
    <t>POS-CN-012</t>
  </si>
  <si>
    <t>70000236</t>
  </si>
  <si>
    <t>AP_CN_012</t>
  </si>
  <si>
    <t>7914968726469</t>
  </si>
  <si>
    <t>POS-CN-013</t>
  </si>
  <si>
    <t>70000237</t>
  </si>
  <si>
    <t>AP_CN_013</t>
  </si>
  <si>
    <t>9617947672592</t>
  </si>
  <si>
    <t>POS-CN-014</t>
  </si>
  <si>
    <t>70000238</t>
  </si>
  <si>
    <t>AP_CN_014</t>
  </si>
  <si>
    <t>3733340024115</t>
  </si>
  <si>
    <t>POS-CN-015</t>
  </si>
  <si>
    <t>70000239</t>
  </si>
  <si>
    <t>AP_CN_015</t>
  </si>
  <si>
    <t>0665380184573</t>
  </si>
  <si>
    <t>POS-CN-016</t>
  </si>
  <si>
    <t>70000240</t>
  </si>
  <si>
    <t>AP_CN_016</t>
  </si>
  <si>
    <t>2844642998770</t>
  </si>
  <si>
    <t>POS-DE-001</t>
  </si>
  <si>
    <t>70000083</t>
  </si>
  <si>
    <t>AP_DE_001</t>
  </si>
  <si>
    <t>4572921562818</t>
  </si>
  <si>
    <t>Hamburg</t>
  </si>
  <si>
    <t>EUR</t>
  </si>
  <si>
    <t>POS-DE-002</t>
  </si>
  <si>
    <t>70000084</t>
  </si>
  <si>
    <t>AP_DE_002</t>
  </si>
  <si>
    <t>7212050082533</t>
  </si>
  <si>
    <t>POS-DE-003</t>
  </si>
  <si>
    <t>70000085</t>
  </si>
  <si>
    <t>AP_DE_003</t>
  </si>
  <si>
    <t>7091606726486</t>
  </si>
  <si>
    <t>Frankfurt</t>
  </si>
  <si>
    <t>POS-DE-004</t>
  </si>
  <si>
    <t>70000086</t>
  </si>
  <si>
    <t>AP_DE_004</t>
  </si>
  <si>
    <t>2774532112631</t>
  </si>
  <si>
    <t>Munich</t>
  </si>
  <si>
    <t>POS-DE-005</t>
  </si>
  <si>
    <t>70000087</t>
  </si>
  <si>
    <t>AP_DE_005</t>
  </si>
  <si>
    <t>1010132165424</t>
  </si>
  <si>
    <t>POS-DE-006</t>
  </si>
  <si>
    <t>70000088</t>
  </si>
  <si>
    <t>AP_DE_006</t>
  </si>
  <si>
    <t>5834417392868</t>
  </si>
  <si>
    <t>Berlin</t>
  </si>
  <si>
    <t>POS-DE-007</t>
  </si>
  <si>
    <t>70000089</t>
  </si>
  <si>
    <t>AP_DE_007</t>
  </si>
  <si>
    <t>4381404621234</t>
  </si>
  <si>
    <t>POS-DE-008</t>
  </si>
  <si>
    <t>70000090</t>
  </si>
  <si>
    <t>AP_DE_008</t>
  </si>
  <si>
    <t>1315216196070</t>
  </si>
  <si>
    <t>POS-DE-009</t>
  </si>
  <si>
    <t>70000091</t>
  </si>
  <si>
    <t>AP_DE_009</t>
  </si>
  <si>
    <t>5949174261446</t>
  </si>
  <si>
    <t>POS-DE-010</t>
  </si>
  <si>
    <t>70000092</t>
  </si>
  <si>
    <t>AP_DE_010</t>
  </si>
  <si>
    <t>5186179904031</t>
  </si>
  <si>
    <t>POS-DE-011</t>
  </si>
  <si>
    <t>70000093</t>
  </si>
  <si>
    <t>AP_DE_011</t>
  </si>
  <si>
    <t>3475196047507</t>
  </si>
  <si>
    <t>POS-DE-012</t>
  </si>
  <si>
    <t>70000094</t>
  </si>
  <si>
    <t>AP_DE_012</t>
  </si>
  <si>
    <t>2451767247698</t>
  </si>
  <si>
    <t>POS-DE-013</t>
  </si>
  <si>
    <t>70000095</t>
  </si>
  <si>
    <t>AP_DE_013</t>
  </si>
  <si>
    <t>0004850733239</t>
  </si>
  <si>
    <t>POS-DE-014</t>
  </si>
  <si>
    <t>70000096</t>
  </si>
  <si>
    <t>AP_DE_014</t>
  </si>
  <si>
    <t>0470667330558</t>
  </si>
  <si>
    <t>POS-DE-015</t>
  </si>
  <si>
    <t>70000097</t>
  </si>
  <si>
    <t>AP_DE_015</t>
  </si>
  <si>
    <t>0463739232588</t>
  </si>
  <si>
    <t>POS-DE-016</t>
  </si>
  <si>
    <t>70000098</t>
  </si>
  <si>
    <t>AP_DE_016</t>
  </si>
  <si>
    <t>5518630951827</t>
  </si>
  <si>
    <t>POS-DE-017</t>
  </si>
  <si>
    <t>70000099</t>
  </si>
  <si>
    <t>AP_DE_017</t>
  </si>
  <si>
    <t>2005641216836</t>
  </si>
  <si>
    <t>POS-DE-018</t>
  </si>
  <si>
    <t>70000100</t>
  </si>
  <si>
    <t>AP_DE_018</t>
  </si>
  <si>
    <t>2634363514814</t>
  </si>
  <si>
    <t>POS-ES-001</t>
  </si>
  <si>
    <t>70000117</t>
  </si>
  <si>
    <t>AP_ES_001</t>
  </si>
  <si>
    <t>9482161586185</t>
  </si>
  <si>
    <t>Seville</t>
  </si>
  <si>
    <t>POS-ES-002</t>
  </si>
  <si>
    <t>70000118</t>
  </si>
  <si>
    <t>AP_ES_002</t>
  </si>
  <si>
    <t>2582036037556</t>
  </si>
  <si>
    <t>Valencia</t>
  </si>
  <si>
    <t>POS-ES-003</t>
  </si>
  <si>
    <t>70000119</t>
  </si>
  <si>
    <t>AP_ES_003</t>
  </si>
  <si>
    <t>9462437486355</t>
  </si>
  <si>
    <t>Barcelona</t>
  </si>
  <si>
    <t>POS-ES-004</t>
  </si>
  <si>
    <t>70000120</t>
  </si>
  <si>
    <t>AP_ES_004</t>
  </si>
  <si>
    <t>7546326204214</t>
  </si>
  <si>
    <t>POS-ES-005</t>
  </si>
  <si>
    <t>70000121</t>
  </si>
  <si>
    <t>AP_ES_005</t>
  </si>
  <si>
    <t>0768489297101</t>
  </si>
  <si>
    <t>POS-ES-006</t>
  </si>
  <si>
    <t>70000122</t>
  </si>
  <si>
    <t>AP_ES_006</t>
  </si>
  <si>
    <t>9905165633973</t>
  </si>
  <si>
    <t>POS-ES-007</t>
  </si>
  <si>
    <t>70000123</t>
  </si>
  <si>
    <t>AP_ES_007</t>
  </si>
  <si>
    <t>6063336033984</t>
  </si>
  <si>
    <t>POS-ES-008</t>
  </si>
  <si>
    <t>70000124</t>
  </si>
  <si>
    <t>AP_ES_008</t>
  </si>
  <si>
    <t>3973039978116</t>
  </si>
  <si>
    <t>Madrid</t>
  </si>
  <si>
    <t>POS-ES-009</t>
  </si>
  <si>
    <t>70000125</t>
  </si>
  <si>
    <t>AP_ES_009</t>
  </si>
  <si>
    <t>2534141267832</t>
  </si>
  <si>
    <t>POS-ES-010</t>
  </si>
  <si>
    <t>70000126</t>
  </si>
  <si>
    <t>AP_ES_010</t>
  </si>
  <si>
    <t>5466717526070</t>
  </si>
  <si>
    <t>POS-ES-011</t>
  </si>
  <si>
    <t>70000127</t>
  </si>
  <si>
    <t>AP_ES_011</t>
  </si>
  <si>
    <t>9058353198481</t>
  </si>
  <si>
    <t>POS-ES-012</t>
  </si>
  <si>
    <t>70000128</t>
  </si>
  <si>
    <t>AP_ES_012</t>
  </si>
  <si>
    <t>6679894632192</t>
  </si>
  <si>
    <t>POS-ES-013</t>
  </si>
  <si>
    <t>70000129</t>
  </si>
  <si>
    <t>AP_ES_013</t>
  </si>
  <si>
    <t>7807794160678</t>
  </si>
  <si>
    <t>POS-ES-014</t>
  </si>
  <si>
    <t>70000130</t>
  </si>
  <si>
    <t>AP_ES_014</t>
  </si>
  <si>
    <t>3408718925438</t>
  </si>
  <si>
    <t>POS-FR-001</t>
  </si>
  <si>
    <t>70000001</t>
  </si>
  <si>
    <t>AP_FR_001</t>
  </si>
  <si>
    <t>0512391307337</t>
  </si>
  <si>
    <t>Nice</t>
  </si>
  <si>
    <t>POS-FR-002</t>
  </si>
  <si>
    <t>70000002</t>
  </si>
  <si>
    <t>AP_FR_002</t>
  </si>
  <si>
    <t>3256254057605</t>
  </si>
  <si>
    <t>POS-FR-003</t>
  </si>
  <si>
    <t>70000003</t>
  </si>
  <si>
    <t>AP_FR_003</t>
  </si>
  <si>
    <t>9503227333375</t>
  </si>
  <si>
    <t>Lyon</t>
  </si>
  <si>
    <t>POS-FR-004</t>
  </si>
  <si>
    <t>70000004</t>
  </si>
  <si>
    <t>AP_FR_004</t>
  </si>
  <si>
    <t>5767833316652</t>
  </si>
  <si>
    <t>Lille</t>
  </si>
  <si>
    <t>POS-FR-005</t>
  </si>
  <si>
    <t>70000005</t>
  </si>
  <si>
    <t>AP_FR_005</t>
  </si>
  <si>
    <t>6635959818022</t>
  </si>
  <si>
    <t>POS-FR-006</t>
  </si>
  <si>
    <t>70000006</t>
  </si>
  <si>
    <t>AP_FR_006</t>
  </si>
  <si>
    <t>3661436946778</t>
  </si>
  <si>
    <t>Paris</t>
  </si>
  <si>
    <t>POS-FR-007</t>
  </si>
  <si>
    <t>70000007</t>
  </si>
  <si>
    <t>AP_FR_007</t>
  </si>
  <si>
    <t>5289872438297</t>
  </si>
  <si>
    <t>Bordeaux</t>
  </si>
  <si>
    <t>POS-FR-008</t>
  </si>
  <si>
    <t>70000008</t>
  </si>
  <si>
    <t>AP_FR_008</t>
  </si>
  <si>
    <t>8395420328781</t>
  </si>
  <si>
    <t>POS-FR-009</t>
  </si>
  <si>
    <t>70000009</t>
  </si>
  <si>
    <t>AP_FR_009</t>
  </si>
  <si>
    <t>6710642051017</t>
  </si>
  <si>
    <t>POS-FR-010</t>
  </si>
  <si>
    <t>70000010</t>
  </si>
  <si>
    <t>AP_FR_010</t>
  </si>
  <si>
    <t>5774466903908</t>
  </si>
  <si>
    <t>POS-FR-011</t>
  </si>
  <si>
    <t>70000011</t>
  </si>
  <si>
    <t>AP_FR_011</t>
  </si>
  <si>
    <t>4598956618524</t>
  </si>
  <si>
    <t>POS-FR-012</t>
  </si>
  <si>
    <t>70000012</t>
  </si>
  <si>
    <t>AP_FR_012</t>
  </si>
  <si>
    <t>5325662294752</t>
  </si>
  <si>
    <t>Marseille</t>
  </si>
  <si>
    <t>POS-FR-013</t>
  </si>
  <si>
    <t>70000013</t>
  </si>
  <si>
    <t>AP_FR_013</t>
  </si>
  <si>
    <t>7085052577219</t>
  </si>
  <si>
    <t>POS-FR-014</t>
  </si>
  <si>
    <t>70000014</t>
  </si>
  <si>
    <t>AP_FR_014</t>
  </si>
  <si>
    <t>6893470581573</t>
  </si>
  <si>
    <t>POS-FR-015</t>
  </si>
  <si>
    <t>70000015</t>
  </si>
  <si>
    <t>AP_FR_015</t>
  </si>
  <si>
    <t>7150228168174</t>
  </si>
  <si>
    <t>POS-FR-016</t>
  </si>
  <si>
    <t>70000016</t>
  </si>
  <si>
    <t>AP_FR_016</t>
  </si>
  <si>
    <t>5272049042263</t>
  </si>
  <si>
    <t>POS-FR-017</t>
  </si>
  <si>
    <t>70000017</t>
  </si>
  <si>
    <t>AP_FR_017</t>
  </si>
  <si>
    <t>0902683149145</t>
  </si>
  <si>
    <t>POS-FR-018</t>
  </si>
  <si>
    <t>70000018</t>
  </si>
  <si>
    <t>AP_FR_018</t>
  </si>
  <si>
    <t>1425888829748</t>
  </si>
  <si>
    <t>POS-FR-019</t>
  </si>
  <si>
    <t>70000019</t>
  </si>
  <si>
    <t>AP_FR_019</t>
  </si>
  <si>
    <t>1822891290468</t>
  </si>
  <si>
    <t>POS-FR-020</t>
  </si>
  <si>
    <t>70000020</t>
  </si>
  <si>
    <t>AP_FR_020</t>
  </si>
  <si>
    <t>2010830972172</t>
  </si>
  <si>
    <t>POS-FR-021</t>
  </si>
  <si>
    <t>70000021</t>
  </si>
  <si>
    <t>AP_FR_021</t>
  </si>
  <si>
    <t>8672655088016</t>
  </si>
  <si>
    <t>POS-FR-022</t>
  </si>
  <si>
    <t>70000022</t>
  </si>
  <si>
    <t>AP_FR_022</t>
  </si>
  <si>
    <t>8614153853231</t>
  </si>
  <si>
    <t>POS-FR-023</t>
  </si>
  <si>
    <t>70000023</t>
  </si>
  <si>
    <t>AP_FR_023</t>
  </si>
  <si>
    <t>0411353248238</t>
  </si>
  <si>
    <t>POS-FR-024</t>
  </si>
  <si>
    <t>70000024</t>
  </si>
  <si>
    <t>AP_FR_024</t>
  </si>
  <si>
    <t>4025160327880</t>
  </si>
  <si>
    <t>POS-FR-025</t>
  </si>
  <si>
    <t>70000025</t>
  </si>
  <si>
    <t>AP_FR_025</t>
  </si>
  <si>
    <t>9475922271217</t>
  </si>
  <si>
    <t>POS-FR-026</t>
  </si>
  <si>
    <t>70000026</t>
  </si>
  <si>
    <t>AP_FR_026</t>
  </si>
  <si>
    <t>8088411414654</t>
  </si>
  <si>
    <t>POS-FR-027</t>
  </si>
  <si>
    <t>70000027</t>
  </si>
  <si>
    <t>AP_FR_027</t>
  </si>
  <si>
    <t>6656955181127</t>
  </si>
  <si>
    <t>POS-FR-028</t>
  </si>
  <si>
    <t>70000028</t>
  </si>
  <si>
    <t>AP_FR_028</t>
  </si>
  <si>
    <t>1760878428762</t>
  </si>
  <si>
    <t>POS-FR-029</t>
  </si>
  <si>
    <t>70000029</t>
  </si>
  <si>
    <t>AP_FR_029</t>
  </si>
  <si>
    <t>2495968851627</t>
  </si>
  <si>
    <t>POS-FR-030</t>
  </si>
  <si>
    <t>70000030</t>
  </si>
  <si>
    <t>AP_FR_030</t>
  </si>
  <si>
    <t>5331387333799</t>
  </si>
  <si>
    <t>POS-FR-031</t>
  </si>
  <si>
    <t>70000031</t>
  </si>
  <si>
    <t>AP_FR_031</t>
  </si>
  <si>
    <t>0970093831068</t>
  </si>
  <si>
    <t>POS-FR-032</t>
  </si>
  <si>
    <t>70000032</t>
  </si>
  <si>
    <t>AP_FR_032</t>
  </si>
  <si>
    <t>2695642886222</t>
  </si>
  <si>
    <t>POS-FR-033</t>
  </si>
  <si>
    <t>70000033</t>
  </si>
  <si>
    <t>AP_FR_033</t>
  </si>
  <si>
    <t>9279345273982</t>
  </si>
  <si>
    <t>POS-FR-034</t>
  </si>
  <si>
    <t>70000034</t>
  </si>
  <si>
    <t>AP_FR_034</t>
  </si>
  <si>
    <t>4610813784639</t>
  </si>
  <si>
    <t>POS-FR-035</t>
  </si>
  <si>
    <t>70000035</t>
  </si>
  <si>
    <t>AP_FR_035</t>
  </si>
  <si>
    <t>4142770215315</t>
  </si>
  <si>
    <t>POS-FR-036</t>
  </si>
  <si>
    <t>70000036</t>
  </si>
  <si>
    <t>AP_FR_036</t>
  </si>
  <si>
    <t>9631169459997</t>
  </si>
  <si>
    <t>POS-FR-037</t>
  </si>
  <si>
    <t>70000037</t>
  </si>
  <si>
    <t>AP_FR_037</t>
  </si>
  <si>
    <t>5292450809921</t>
  </si>
  <si>
    <t>POS-FR-038</t>
  </si>
  <si>
    <t>70000038</t>
  </si>
  <si>
    <t>AP_FR_038</t>
  </si>
  <si>
    <t>9513400017462</t>
  </si>
  <si>
    <t>POS-FR-039</t>
  </si>
  <si>
    <t>70000039</t>
  </si>
  <si>
    <t>AP_FR_039</t>
  </si>
  <si>
    <t>1365701622368</t>
  </si>
  <si>
    <t>POS-FR-040</t>
  </si>
  <si>
    <t>70000040</t>
  </si>
  <si>
    <t>AP_FR_040</t>
  </si>
  <si>
    <t>0888134713799</t>
  </si>
  <si>
    <t>POS-FR-041</t>
  </si>
  <si>
    <t>70000041</t>
  </si>
  <si>
    <t>AP_FR_041</t>
  </si>
  <si>
    <t>3743531096546</t>
  </si>
  <si>
    <t>POS-FR-042</t>
  </si>
  <si>
    <t>70000042</t>
  </si>
  <si>
    <t>AP_FR_042</t>
  </si>
  <si>
    <t>9071308808941</t>
  </si>
  <si>
    <t>POS-FR-043</t>
  </si>
  <si>
    <t>70000043</t>
  </si>
  <si>
    <t>AP_FR_043</t>
  </si>
  <si>
    <t>9712111139388</t>
  </si>
  <si>
    <t>POS-FR-044</t>
  </si>
  <si>
    <t>70000044</t>
  </si>
  <si>
    <t>AP_FR_044</t>
  </si>
  <si>
    <t>9435572919750</t>
  </si>
  <si>
    <t>POS-FR-045</t>
  </si>
  <si>
    <t>70000045</t>
  </si>
  <si>
    <t>AP_FR_045</t>
  </si>
  <si>
    <t>6863628653485</t>
  </si>
  <si>
    <t>POS-FR-046</t>
  </si>
  <si>
    <t>70000046</t>
  </si>
  <si>
    <t>AP_FR_046</t>
  </si>
  <si>
    <t>0078353392741</t>
  </si>
  <si>
    <t>POS-FR-047</t>
  </si>
  <si>
    <t>70000047</t>
  </si>
  <si>
    <t>AP_FR_047</t>
  </si>
  <si>
    <t>7816572888624</t>
  </si>
  <si>
    <t>POS-FR-048</t>
  </si>
  <si>
    <t>70000048</t>
  </si>
  <si>
    <t>AP_FR_048</t>
  </si>
  <si>
    <t>4518231378433</t>
  </si>
  <si>
    <t>POS-FR-049</t>
  </si>
  <si>
    <t>70000049</t>
  </si>
  <si>
    <t>AP_FR_049</t>
  </si>
  <si>
    <t>1285248646567</t>
  </si>
  <si>
    <t>POS-FR-050</t>
  </si>
  <si>
    <t>70000050</t>
  </si>
  <si>
    <t>AP_FR_050</t>
  </si>
  <si>
    <t>5598842202742</t>
  </si>
  <si>
    <t>POS-FR-051</t>
  </si>
  <si>
    <t>70000051</t>
  </si>
  <si>
    <t>AP_FR_051</t>
  </si>
  <si>
    <t>4604630971440</t>
  </si>
  <si>
    <t>POS-FR-052</t>
  </si>
  <si>
    <t>70000052</t>
  </si>
  <si>
    <t>AP_FR_052</t>
  </si>
  <si>
    <t>2375523320417</t>
  </si>
  <si>
    <t>POS-FR-053</t>
  </si>
  <si>
    <t>70000053</t>
  </si>
  <si>
    <t>AP_FR_053</t>
  </si>
  <si>
    <t>9453017214985</t>
  </si>
  <si>
    <t>POS-FR-054</t>
  </si>
  <si>
    <t>70000054</t>
  </si>
  <si>
    <t>AP_FR_054</t>
  </si>
  <si>
    <t>9921367151828</t>
  </si>
  <si>
    <t>POS-FR-055</t>
  </si>
  <si>
    <t>70000055</t>
  </si>
  <si>
    <t>AP_FR_055</t>
  </si>
  <si>
    <t>1216975861709</t>
  </si>
  <si>
    <t>POS-FR-056</t>
  </si>
  <si>
    <t>70000056</t>
  </si>
  <si>
    <t>AP_FR_056</t>
  </si>
  <si>
    <t>0775155343422</t>
  </si>
  <si>
    <t>POS-FR-057</t>
  </si>
  <si>
    <t>70000057</t>
  </si>
  <si>
    <t>AP_FR_057</t>
  </si>
  <si>
    <t>7306779851205</t>
  </si>
  <si>
    <t>POS-FR-058</t>
  </si>
  <si>
    <t>70000058</t>
  </si>
  <si>
    <t>AP_FR_058</t>
  </si>
  <si>
    <t>5569956014273</t>
  </si>
  <si>
    <t>POS-FR-059</t>
  </si>
  <si>
    <t>70000059</t>
  </si>
  <si>
    <t>AP_FR_059</t>
  </si>
  <si>
    <t>3059168112655</t>
  </si>
  <si>
    <t>POS-FR-060</t>
  </si>
  <si>
    <t>70000060</t>
  </si>
  <si>
    <t>AP_FR_060</t>
  </si>
  <si>
    <t>0378723745525</t>
  </si>
  <si>
    <t>POS-IT-001</t>
  </si>
  <si>
    <t>70000101</t>
  </si>
  <si>
    <t>AP_IT_001</t>
  </si>
  <si>
    <t>3144645562011</t>
  </si>
  <si>
    <t>Venice</t>
  </si>
  <si>
    <t>POS-IT-002</t>
  </si>
  <si>
    <t>70000102</t>
  </si>
  <si>
    <t>AP_IT_002</t>
  </si>
  <si>
    <t>3630462313775</t>
  </si>
  <si>
    <t>POS-IT-003</t>
  </si>
  <si>
    <t>70000103</t>
  </si>
  <si>
    <t>AP_IT_003</t>
  </si>
  <si>
    <t>7898934792062</t>
  </si>
  <si>
    <t>Milan</t>
  </si>
  <si>
    <t>POS-IT-004</t>
  </si>
  <si>
    <t>70000104</t>
  </si>
  <si>
    <t>AP_IT_004</t>
  </si>
  <si>
    <t>2167566205260</t>
  </si>
  <si>
    <t>POS-IT-005</t>
  </si>
  <si>
    <t>70000105</t>
  </si>
  <si>
    <t>AP_IT_005</t>
  </si>
  <si>
    <t>2685390007633</t>
  </si>
  <si>
    <t>Florence</t>
  </si>
  <si>
    <t>POS-IT-006</t>
  </si>
  <si>
    <t>70000106</t>
  </si>
  <si>
    <t>AP_IT_006</t>
  </si>
  <si>
    <t>6999804844742</t>
  </si>
  <si>
    <t>POS-IT-007</t>
  </si>
  <si>
    <t>70000107</t>
  </si>
  <si>
    <t>AP_IT_007</t>
  </si>
  <si>
    <t>9952973576297</t>
  </si>
  <si>
    <t>POS-IT-008</t>
  </si>
  <si>
    <t>70000108</t>
  </si>
  <si>
    <t>AP_IT_008</t>
  </si>
  <si>
    <t>3314842459009</t>
  </si>
  <si>
    <t>POS-IT-009</t>
  </si>
  <si>
    <t>70000109</t>
  </si>
  <si>
    <t>AP_IT_009</t>
  </si>
  <si>
    <t>1017833718997</t>
  </si>
  <si>
    <t>POS-IT-010</t>
  </si>
  <si>
    <t>70000110</t>
  </si>
  <si>
    <t>AP_IT_010</t>
  </si>
  <si>
    <t>9080686785470</t>
  </si>
  <si>
    <t>POS-IT-011</t>
  </si>
  <si>
    <t>70000111</t>
  </si>
  <si>
    <t>AP_IT_011</t>
  </si>
  <si>
    <t>2915108064576</t>
  </si>
  <si>
    <t>POS-IT-012</t>
  </si>
  <si>
    <t>70000112</t>
  </si>
  <si>
    <t>AP_IT_012</t>
  </si>
  <si>
    <t>0765367599669</t>
  </si>
  <si>
    <t>POS-IT-013</t>
  </si>
  <si>
    <t>70000113</t>
  </si>
  <si>
    <t>AP_IT_013</t>
  </si>
  <si>
    <t>5975419506285</t>
  </si>
  <si>
    <t>Rome</t>
  </si>
  <si>
    <t>POS-IT-014</t>
  </si>
  <si>
    <t>70000114</t>
  </si>
  <si>
    <t>AP_IT_014</t>
  </si>
  <si>
    <t>7704329684848</t>
  </si>
  <si>
    <t>POS-IT-015</t>
  </si>
  <si>
    <t>70000115</t>
  </si>
  <si>
    <t>AP_IT_015</t>
  </si>
  <si>
    <t>9312855701252</t>
  </si>
  <si>
    <t>POS-IT-016</t>
  </si>
  <si>
    <t>70000116</t>
  </si>
  <si>
    <t>AP_IT_016</t>
  </si>
  <si>
    <t>0139653594960</t>
  </si>
  <si>
    <t>POS-JP-001</t>
  </si>
  <si>
    <t>70000187</t>
  </si>
  <si>
    <t>AP_JP_001</t>
  </si>
  <si>
    <t>2981020110767</t>
  </si>
  <si>
    <t>Kyoto</t>
  </si>
  <si>
    <t>JPY</t>
  </si>
  <si>
    <t>POS-JP-002</t>
  </si>
  <si>
    <t>70000188</t>
  </si>
  <si>
    <t>AP_JP_002</t>
  </si>
  <si>
    <t>9580757446254</t>
  </si>
  <si>
    <t>Osaka</t>
  </si>
  <si>
    <t>POS-JP-003</t>
  </si>
  <si>
    <t>70000189</t>
  </si>
  <si>
    <t>AP_JP_003</t>
  </si>
  <si>
    <t>5684319070881</t>
  </si>
  <si>
    <t>Yokohama</t>
  </si>
  <si>
    <t>POS-JP-004</t>
  </si>
  <si>
    <t>70000190</t>
  </si>
  <si>
    <t>AP_JP_004</t>
  </si>
  <si>
    <t>0091093143938</t>
  </si>
  <si>
    <t>POS-JP-005</t>
  </si>
  <si>
    <t>70000191</t>
  </si>
  <si>
    <t>AP_JP_005</t>
  </si>
  <si>
    <t>4605990889763</t>
  </si>
  <si>
    <t>POS-JP-006</t>
  </si>
  <si>
    <t>70000192</t>
  </si>
  <si>
    <t>AP_JP_006</t>
  </si>
  <si>
    <t>5526622439028</t>
  </si>
  <si>
    <t>POS-JP-007</t>
  </si>
  <si>
    <t>70000193</t>
  </si>
  <si>
    <t>AP_JP_007</t>
  </si>
  <si>
    <t>5179315940938</t>
  </si>
  <si>
    <t>POS-JP-008</t>
  </si>
  <si>
    <t>70000194</t>
  </si>
  <si>
    <t>AP_JP_008</t>
  </si>
  <si>
    <t>4018371809658</t>
  </si>
  <si>
    <t>POS-JP-009</t>
  </si>
  <si>
    <t>70000195</t>
  </si>
  <si>
    <t>AP_JP_009</t>
  </si>
  <si>
    <t>3019622864836</t>
  </si>
  <si>
    <t>POS-JP-010</t>
  </si>
  <si>
    <t>70000196</t>
  </si>
  <si>
    <t>AP_JP_010</t>
  </si>
  <si>
    <t>9574722368953</t>
  </si>
  <si>
    <t>Tokyo</t>
  </si>
  <si>
    <t>POS-JP-011</t>
  </si>
  <si>
    <t>70000197</t>
  </si>
  <si>
    <t>AP_JP_011</t>
  </si>
  <si>
    <t>7383463790211</t>
  </si>
  <si>
    <t>POS-JP-012</t>
  </si>
  <si>
    <t>70000198</t>
  </si>
  <si>
    <t>AP_JP_012</t>
  </si>
  <si>
    <t>1241989578705</t>
  </si>
  <si>
    <t>POS-JP-013</t>
  </si>
  <si>
    <t>70000199</t>
  </si>
  <si>
    <t>AP_JP_013</t>
  </si>
  <si>
    <t>4566502709491</t>
  </si>
  <si>
    <t>POS-JP-014</t>
  </si>
  <si>
    <t>70000200</t>
  </si>
  <si>
    <t>AP_JP_014</t>
  </si>
  <si>
    <t>9897268972845</t>
  </si>
  <si>
    <t>POS-JP-015</t>
  </si>
  <si>
    <t>70000201</t>
  </si>
  <si>
    <t>AP_JP_015</t>
  </si>
  <si>
    <t>1631836473646</t>
  </si>
  <si>
    <t>POS-JP-016</t>
  </si>
  <si>
    <t>70000202</t>
  </si>
  <si>
    <t>AP_JP_016</t>
  </si>
  <si>
    <t>1209007224766</t>
  </si>
  <si>
    <t>POS-JP-017</t>
  </si>
  <si>
    <t>70000203</t>
  </si>
  <si>
    <t>AP_JP_017</t>
  </si>
  <si>
    <t>7638617578066</t>
  </si>
  <si>
    <t>POS-JP-018</t>
  </si>
  <si>
    <t>70000204</t>
  </si>
  <si>
    <t>AP_JP_018</t>
  </si>
  <si>
    <t>9094423107560</t>
  </si>
  <si>
    <t>POS-JP-019</t>
  </si>
  <si>
    <t>70000205</t>
  </si>
  <si>
    <t>AP_JP_019</t>
  </si>
  <si>
    <t>9456745770897</t>
  </si>
  <si>
    <t>POS-JP-020</t>
  </si>
  <si>
    <t>70000206</t>
  </si>
  <si>
    <t>AP_JP_020</t>
  </si>
  <si>
    <t>1449114346157</t>
  </si>
  <si>
    <t>POS-KR-001</t>
  </si>
  <si>
    <t>70000207</t>
  </si>
  <si>
    <t>AP_KR_001</t>
  </si>
  <si>
    <t>9209825179639</t>
  </si>
  <si>
    <t>Busan</t>
  </si>
  <si>
    <t>KRW</t>
  </si>
  <si>
    <t>POS-KR-002</t>
  </si>
  <si>
    <t>70000208</t>
  </si>
  <si>
    <t>AP_KR_002</t>
  </si>
  <si>
    <t>6884260490526</t>
  </si>
  <si>
    <t>POS-KR-003</t>
  </si>
  <si>
    <t>70000209</t>
  </si>
  <si>
    <t>AP_KR_003</t>
  </si>
  <si>
    <t>2612315107222</t>
  </si>
  <si>
    <t>POS-KR-004</t>
  </si>
  <si>
    <t>70000210</t>
  </si>
  <si>
    <t>AP_KR_004</t>
  </si>
  <si>
    <t>6869997189343</t>
  </si>
  <si>
    <t>Seoul</t>
  </si>
  <si>
    <t>POS-KR-005</t>
  </si>
  <si>
    <t>70000211</t>
  </si>
  <si>
    <t>AP_KR_005</t>
  </si>
  <si>
    <t>7783311556617</t>
  </si>
  <si>
    <t>Incheon</t>
  </si>
  <si>
    <t>POS-KR-006</t>
  </si>
  <si>
    <t>70000212</t>
  </si>
  <si>
    <t>AP_KR_006</t>
  </si>
  <si>
    <t>8667220423721</t>
  </si>
  <si>
    <t>POS-KR-007</t>
  </si>
  <si>
    <t>70000213</t>
  </si>
  <si>
    <t>AP_KR_007</t>
  </si>
  <si>
    <t>3714711735676</t>
  </si>
  <si>
    <t>POS-KR-008</t>
  </si>
  <si>
    <t>70000214</t>
  </si>
  <si>
    <t>AP_KR_008</t>
  </si>
  <si>
    <t>8899229591271</t>
  </si>
  <si>
    <t>POS-KR-009</t>
  </si>
  <si>
    <t>70000215</t>
  </si>
  <si>
    <t>AP_KR_009</t>
  </si>
  <si>
    <t>7847171635009</t>
  </si>
  <si>
    <t>POS-KR-010</t>
  </si>
  <si>
    <t>70000216</t>
  </si>
  <si>
    <t>AP_KR_010</t>
  </si>
  <si>
    <t>1257947205961</t>
  </si>
  <si>
    <t>POS-KR-011</t>
  </si>
  <si>
    <t>70000217</t>
  </si>
  <si>
    <t>AP_KR_011</t>
  </si>
  <si>
    <t>6546256994842</t>
  </si>
  <si>
    <t>POS-KR-012</t>
  </si>
  <si>
    <t>70000218</t>
  </si>
  <si>
    <t>AP_KR_012</t>
  </si>
  <si>
    <t>3628781367366</t>
  </si>
  <si>
    <t>POS-KR-013</t>
  </si>
  <si>
    <t>70000219</t>
  </si>
  <si>
    <t>AP_KR_013</t>
  </si>
  <si>
    <t>2997158030693</t>
  </si>
  <si>
    <t>POS-KR-014</t>
  </si>
  <si>
    <t>70000220</t>
  </si>
  <si>
    <t>AP_KR_014</t>
  </si>
  <si>
    <t>5940354679376</t>
  </si>
  <si>
    <t>POS-KR-015</t>
  </si>
  <si>
    <t>70000221</t>
  </si>
  <si>
    <t>AP_KR_015</t>
  </si>
  <si>
    <t>4361270013168</t>
  </si>
  <si>
    <t>POS-KR-016</t>
  </si>
  <si>
    <t>70000222</t>
  </si>
  <si>
    <t>AP_KR_016</t>
  </si>
  <si>
    <t>8775324583080</t>
  </si>
  <si>
    <t>POS-KR-017</t>
  </si>
  <si>
    <t>70000223</t>
  </si>
  <si>
    <t>AP_KR_017</t>
  </si>
  <si>
    <t>9304645341890</t>
  </si>
  <si>
    <t>POS-KR-018</t>
  </si>
  <si>
    <t>70000224</t>
  </si>
  <si>
    <t>AP_KR_018</t>
  </si>
  <si>
    <t>8112753034552</t>
  </si>
  <si>
    <t>POS-UK-001</t>
  </si>
  <si>
    <t>70000061</t>
  </si>
  <si>
    <t>AP_UK_001</t>
  </si>
  <si>
    <t>7292846697905</t>
  </si>
  <si>
    <t>Birmingham</t>
  </si>
  <si>
    <t>GBP</t>
  </si>
  <si>
    <t>POS-UK-002</t>
  </si>
  <si>
    <t>70000062</t>
  </si>
  <si>
    <t>AP_UK_002</t>
  </si>
  <si>
    <t>4822839062549</t>
  </si>
  <si>
    <t>London</t>
  </si>
  <si>
    <t>POS-UK-003</t>
  </si>
  <si>
    <t>70000063</t>
  </si>
  <si>
    <t>AP_UK_003</t>
  </si>
  <si>
    <t>3604323797444</t>
  </si>
  <si>
    <t>POS-UK-004</t>
  </si>
  <si>
    <t>70000064</t>
  </si>
  <si>
    <t>AP_UK_004</t>
  </si>
  <si>
    <t>7178749585535</t>
  </si>
  <si>
    <t>POS-UK-005</t>
  </si>
  <si>
    <t>70000065</t>
  </si>
  <si>
    <t>AP_UK_005</t>
  </si>
  <si>
    <t>4987223469116</t>
  </si>
  <si>
    <t>POS-UK-006</t>
  </si>
  <si>
    <t>70000066</t>
  </si>
  <si>
    <t>AP_UK_006</t>
  </si>
  <si>
    <t>0220351069035</t>
  </si>
  <si>
    <t>Edinburgh</t>
  </si>
  <si>
    <t>POS-UK-007</t>
  </si>
  <si>
    <t>70000067</t>
  </si>
  <si>
    <t>AP_UK_007</t>
  </si>
  <si>
    <t>6932143807603</t>
  </si>
  <si>
    <t>POS-UK-008</t>
  </si>
  <si>
    <t>70000068</t>
  </si>
  <si>
    <t>AP_UK_008</t>
  </si>
  <si>
    <t>9529038593108</t>
  </si>
  <si>
    <t>POS-UK-009</t>
  </si>
  <si>
    <t>70000069</t>
  </si>
  <si>
    <t>AP_UK_009</t>
  </si>
  <si>
    <t>1306321348843</t>
  </si>
  <si>
    <t>Manchester</t>
  </si>
  <si>
    <t>POS-UK-010</t>
  </si>
  <si>
    <t>70000070</t>
  </si>
  <si>
    <t>AP_UK_010</t>
  </si>
  <si>
    <t>4547406138501</t>
  </si>
  <si>
    <t>POS-UK-011</t>
  </si>
  <si>
    <t>70000071</t>
  </si>
  <si>
    <t>AP_UK_011</t>
  </si>
  <si>
    <t>5024882046300</t>
  </si>
  <si>
    <t>POS-UK-012</t>
  </si>
  <si>
    <t>70000072</t>
  </si>
  <si>
    <t>AP_UK_012</t>
  </si>
  <si>
    <t>3465273999520</t>
  </si>
  <si>
    <t>POS-UK-013</t>
  </si>
  <si>
    <t>70000073</t>
  </si>
  <si>
    <t>AP_UK_013</t>
  </si>
  <si>
    <t>7493256970963</t>
  </si>
  <si>
    <t>POS-UK-014</t>
  </si>
  <si>
    <t>70000074</t>
  </si>
  <si>
    <t>AP_UK_014</t>
  </si>
  <si>
    <t>3388033967745</t>
  </si>
  <si>
    <t>POS-UK-015</t>
  </si>
  <si>
    <t>70000075</t>
  </si>
  <si>
    <t>AP_UK_015</t>
  </si>
  <si>
    <t>0727414138955</t>
  </si>
  <si>
    <t>POS-UK-016</t>
  </si>
  <si>
    <t>70000076</t>
  </si>
  <si>
    <t>AP_UK_016</t>
  </si>
  <si>
    <t>2382301047952</t>
  </si>
  <si>
    <t>POS-UK-017</t>
  </si>
  <si>
    <t>70000077</t>
  </si>
  <si>
    <t>AP_UK_017</t>
  </si>
  <si>
    <t>6936395473238</t>
  </si>
  <si>
    <t>POS-UK-018</t>
  </si>
  <si>
    <t>70000078</t>
  </si>
  <si>
    <t>AP_UK_018</t>
  </si>
  <si>
    <t>3833909199019</t>
  </si>
  <si>
    <t>POS-UK-019</t>
  </si>
  <si>
    <t>70000079</t>
  </si>
  <si>
    <t>AP_UK_019</t>
  </si>
  <si>
    <t>5955687616457</t>
  </si>
  <si>
    <t>POS-UK-020</t>
  </si>
  <si>
    <t>70000080</t>
  </si>
  <si>
    <t>AP_UK_020</t>
  </si>
  <si>
    <t>7315858033845</t>
  </si>
  <si>
    <t>POS-UK-021</t>
  </si>
  <si>
    <t>70000081</t>
  </si>
  <si>
    <t>AP_UK_021</t>
  </si>
  <si>
    <t>9016964947825</t>
  </si>
  <si>
    <t>POS-UK-022</t>
  </si>
  <si>
    <t>70000082</t>
  </si>
  <si>
    <t>AP_UK_022</t>
  </si>
  <si>
    <t>2773949497548</t>
  </si>
  <si>
    <t>POS-US-001</t>
  </si>
  <si>
    <t>70000141</t>
  </si>
  <si>
    <t>AP_US_001</t>
  </si>
  <si>
    <t>4136830025110</t>
  </si>
  <si>
    <t>Los Angeles</t>
  </si>
  <si>
    <t>USD</t>
  </si>
  <si>
    <t>POS-US-002</t>
  </si>
  <si>
    <t>70000142</t>
  </si>
  <si>
    <t>AP_US_002</t>
  </si>
  <si>
    <t>1121374514382</t>
  </si>
  <si>
    <t>Chicago</t>
  </si>
  <si>
    <t>POS-US-003</t>
  </si>
  <si>
    <t>70000143</t>
  </si>
  <si>
    <t>AP_US_003</t>
  </si>
  <si>
    <t>3521045823678</t>
  </si>
  <si>
    <t>POS-US-004</t>
  </si>
  <si>
    <t>70000144</t>
  </si>
  <si>
    <t>AP_US_004</t>
  </si>
  <si>
    <t>6598562200243</t>
  </si>
  <si>
    <t>POS-US-005</t>
  </si>
  <si>
    <t>70000145</t>
  </si>
  <si>
    <t>AP_US_005</t>
  </si>
  <si>
    <t>7628346761862</t>
  </si>
  <si>
    <t>New York</t>
  </si>
  <si>
    <t>POS-US-006</t>
  </si>
  <si>
    <t>70000146</t>
  </si>
  <si>
    <t>AP_US_006</t>
  </si>
  <si>
    <t>0733296709695</t>
  </si>
  <si>
    <t>San Francisco</t>
  </si>
  <si>
    <t>POS-US-007</t>
  </si>
  <si>
    <t>70000147</t>
  </si>
  <si>
    <t>AP_US_007</t>
  </si>
  <si>
    <t>4617107105464</t>
  </si>
  <si>
    <t>POS-US-008</t>
  </si>
  <si>
    <t>70000148</t>
  </si>
  <si>
    <t>AP_US_008</t>
  </si>
  <si>
    <t>6557171436313</t>
  </si>
  <si>
    <t>POS-US-009</t>
  </si>
  <si>
    <t>70000149</t>
  </si>
  <si>
    <t>AP_US_009</t>
  </si>
  <si>
    <t>7110183389142</t>
  </si>
  <si>
    <t>Miami</t>
  </si>
  <si>
    <t>POS-US-010</t>
  </si>
  <si>
    <t>70000150</t>
  </si>
  <si>
    <t>AP_US_010</t>
  </si>
  <si>
    <t>2527947619389</t>
  </si>
  <si>
    <t>POS-US-011</t>
  </si>
  <si>
    <t>70000151</t>
  </si>
  <si>
    <t>AP_US_011</t>
  </si>
  <si>
    <t>7620166624749</t>
  </si>
  <si>
    <t>POS-US-012</t>
  </si>
  <si>
    <t>70000152</t>
  </si>
  <si>
    <t>AP_US_012</t>
  </si>
  <si>
    <t>4200959594454</t>
  </si>
  <si>
    <t>POS-US-013</t>
  </si>
  <si>
    <t>70000153</t>
  </si>
  <si>
    <t>AP_US_013</t>
  </si>
  <si>
    <t>1738018041157</t>
  </si>
  <si>
    <t>POS-US-014</t>
  </si>
  <si>
    <t>70000154</t>
  </si>
  <si>
    <t>AP_US_014</t>
  </si>
  <si>
    <t>1860066228588</t>
  </si>
  <si>
    <t>POS-US-015</t>
  </si>
  <si>
    <t>70000155</t>
  </si>
  <si>
    <t>AP_US_015</t>
  </si>
  <si>
    <t>0555197962216</t>
  </si>
  <si>
    <t>POS-US-016</t>
  </si>
  <si>
    <t>70000156</t>
  </si>
  <si>
    <t>AP_US_016</t>
  </si>
  <si>
    <t>3846429709619</t>
  </si>
  <si>
    <t>POS-US-017</t>
  </si>
  <si>
    <t>70000157</t>
  </si>
  <si>
    <t>AP_US_017</t>
  </si>
  <si>
    <t>8763038658729</t>
  </si>
  <si>
    <t>POS-US-018</t>
  </si>
  <si>
    <t>70000158</t>
  </si>
  <si>
    <t>AP_US_018</t>
  </si>
  <si>
    <t>7235897875014</t>
  </si>
  <si>
    <t>POS-US-019</t>
  </si>
  <si>
    <t>70000159</t>
  </si>
  <si>
    <t>AP_US_019</t>
  </si>
  <si>
    <t>9289542207147</t>
  </si>
  <si>
    <t>POS-US-020</t>
  </si>
  <si>
    <t>70000160</t>
  </si>
  <si>
    <t>AP_US_020</t>
  </si>
  <si>
    <t>0635420191265</t>
  </si>
  <si>
    <t>POS-US-021</t>
  </si>
  <si>
    <t>70000161</t>
  </si>
  <si>
    <t>AP_US_021</t>
  </si>
  <si>
    <t>6135094840200</t>
  </si>
  <si>
    <t>POS-US-022</t>
  </si>
  <si>
    <t>70000162</t>
  </si>
  <si>
    <t>AP_US_022</t>
  </si>
  <si>
    <t>8938229106716</t>
  </si>
  <si>
    <t>POS-US-023</t>
  </si>
  <si>
    <t>70000163</t>
  </si>
  <si>
    <t>AP_US_023</t>
  </si>
  <si>
    <t>8814620801631</t>
  </si>
  <si>
    <t>POS-US-024</t>
  </si>
  <si>
    <t>70000164</t>
  </si>
  <si>
    <t>AP_US_024</t>
  </si>
  <si>
    <t>1169025044565</t>
  </si>
  <si>
    <t>POS-US-025</t>
  </si>
  <si>
    <t>70000165</t>
  </si>
  <si>
    <t>AP_US_025</t>
  </si>
  <si>
    <t>0187002929354</t>
  </si>
  <si>
    <t>POS-US-026</t>
  </si>
  <si>
    <t>70000166</t>
  </si>
  <si>
    <t>AP_US_026</t>
  </si>
  <si>
    <t>9818618073195</t>
  </si>
  <si>
    <t>POS-US-027</t>
  </si>
  <si>
    <t>70000167</t>
  </si>
  <si>
    <t>AP_US_027</t>
  </si>
  <si>
    <t>8103618222735</t>
  </si>
  <si>
    <t>POS-US-028</t>
  </si>
  <si>
    <t>70000168</t>
  </si>
  <si>
    <t>AP_US_028</t>
  </si>
  <si>
    <t>8380202387386</t>
  </si>
  <si>
    <t>Month</t>
  </si>
  <si>
    <t>Category</t>
  </si>
  <si>
    <t>Net sales EUR</t>
  </si>
  <si>
    <t>Gross margin EUR</t>
  </si>
  <si>
    <t>Units sold</t>
  </si>
  <si>
    <t>Return units</t>
  </si>
  <si>
    <t>Reporting POS</t>
  </si>
  <si>
    <t>Net units</t>
  </si>
  <si>
    <t>Gross margin %</t>
  </si>
  <si>
    <t>ASP EUR</t>
  </si>
  <si>
    <t>YoY %</t>
  </si>
  <si>
    <t>Fragrance</t>
  </si>
  <si>
    <t>Makeup</t>
  </si>
  <si>
    <t>Skincare</t>
  </si>
  <si>
    <t>Units</t>
  </si>
  <si>
    <t>Eligible POS</t>
  </si>
  <si>
    <t>On-time rows</t>
  </si>
  <si>
    <t>Total rows</t>
  </si>
  <si>
    <t>Stock EUR</t>
  </si>
  <si>
    <t>Closing units</t>
  </si>
  <si>
    <t>Planogram %</t>
  </si>
  <si>
    <t>Tester %</t>
  </si>
  <si>
    <t>Training %</t>
  </si>
  <si>
    <t>Coverage %</t>
  </si>
  <si>
    <t>On-time %</t>
  </si>
  <si>
    <t>GM %</t>
  </si>
  <si>
    <t>Stock cover</t>
  </si>
  <si>
    <t>Plan month</t>
  </si>
  <si>
    <t>Active POS plan</t>
  </si>
  <si>
    <t>Python baseline EUR</t>
  </si>
  <si>
    <t>Base POS Jun-26</t>
  </si>
  <si>
    <t>Market override %</t>
  </si>
  <si>
    <t>Category override %</t>
  </si>
  <si>
    <t>Central challenge %</t>
  </si>
  <si>
    <t>Network uplift %</t>
  </si>
  <si>
    <t>Network uplift EUR</t>
  </si>
  <si>
    <t>Approved plan EUR</t>
  </si>
  <si>
    <t>Horizon</t>
  </si>
  <si>
    <t>Status</t>
  </si>
  <si>
    <t>Planned openings</t>
  </si>
  <si>
    <t>Planned closures</t>
  </si>
  <si>
    <t>Initial POS</t>
  </si>
  <si>
    <t>Beginning active POS</t>
  </si>
  <si>
    <t>Ending active POS</t>
  </si>
  <si>
    <t>Approval</t>
  </si>
  <si>
    <t>Roll-forward check</t>
  </si>
  <si>
    <t>APPROVED</t>
  </si>
  <si>
    <t>STRATEGIC_ASSUMPTION</t>
  </si>
  <si>
    <t>Stage</t>
  </si>
  <si>
    <t>Rule ID</t>
  </si>
  <si>
    <t>Description</t>
  </si>
  <si>
    <t>Severity</t>
  </si>
  <si>
    <t>Records tested</t>
  </si>
  <si>
    <t>Failures</t>
  </si>
  <si>
    <t>Pass rate</t>
  </si>
  <si>
    <t>Threshold</t>
  </si>
  <si>
    <t>Remediation</t>
  </si>
  <si>
    <t>RAW_FIRST_PASS</t>
  </si>
  <si>
    <t>DQ_SO_001</t>
  </si>
  <si>
    <t>record_id is unique after duplicate handling</t>
  </si>
  <si>
    <t>Critical</t>
  </si>
  <si>
    <t>Keep canonical record; quarantine duplicate</t>
  </si>
  <si>
    <t>DQ_SO_002</t>
  </si>
  <si>
    <t>pos_id, sku_id, sales_month and currency are populated</t>
  </si>
  <si>
    <t>Apply approved steward correction</t>
  </si>
  <si>
    <t>DQ_SO_003</t>
  </si>
  <si>
    <t>pos_id exists in the governed distribution master</t>
  </si>
  <si>
    <t>DQ_SO_004</t>
  </si>
  <si>
    <t>sku_id exists in the governed product master</t>
  </si>
  <si>
    <t>Correct source mapping or quarantine</t>
  </si>
  <si>
    <t>DQ_SO_005</t>
  </si>
  <si>
    <t>net sales are non-negative</t>
  </si>
  <si>
    <t>DQ_SO_006</t>
  </si>
  <si>
    <t>gross - discount - returns equals net sales</t>
  </si>
  <si>
    <t>Major</t>
  </si>
  <si>
    <t>Recompute net sales from components</t>
  </si>
  <si>
    <t>DQ_SO_007</t>
  </si>
  <si>
    <t>EUR conversion agrees with the governed FX rate</t>
  </si>
  <si>
    <t>Recompute EUR amount</t>
  </si>
  <si>
    <t>DQ_SO_008</t>
  </si>
  <si>
    <t>submission occurs no later than M+3 days</t>
  </si>
  <si>
    <t>Minor</t>
  </si>
  <si>
    <t>Flag late market feed and open ticket</t>
  </si>
  <si>
    <t>CURATED_POST_REMEDIATION</t>
  </si>
  <si>
    <t>GCP EUR</t>
  </si>
  <si>
    <t>Newviz pre-replay EUR</t>
  </si>
  <si>
    <t>Delta pre EUR</t>
  </si>
  <si>
    <t>Delta pre %</t>
  </si>
  <si>
    <t>Newviz post-replay EUR</t>
  </si>
  <si>
    <t>Delta post EUR</t>
  </si>
  <si>
    <t>Delta post %</t>
  </si>
  <si>
    <t>Pre status</t>
  </si>
  <si>
    <t>Post status</t>
  </si>
  <si>
    <t>Forecast backtest</t>
  </si>
  <si>
    <t>Time-based holdout: March-June 2026 | Python model output; error metrics calculated in Excel.</t>
  </si>
  <si>
    <t>WAPE</t>
  </si>
  <si>
    <t>Bias</t>
  </si>
  <si>
    <t>Actual EUR</t>
  </si>
  <si>
    <t>Python forecast EUR</t>
  </si>
  <si>
    <t>Error EUR</t>
  </si>
  <si>
    <t>Absolute error EUR</t>
  </si>
  <si>
    <t>APE %</t>
  </si>
  <si>
    <t>Direction</t>
  </si>
  <si>
    <t>Ticket</t>
  </si>
  <si>
    <t>Opened UTC</t>
  </si>
  <si>
    <t>Priority</t>
  </si>
  <si>
    <t>SLA hours</t>
  </si>
  <si>
    <t>Resolution hours</t>
  </si>
  <si>
    <t>Source SLA met</t>
  </si>
  <si>
    <t>Root cause</t>
  </si>
  <si>
    <t>Formula SLA met</t>
  </si>
  <si>
    <t>INC-00001</t>
  </si>
  <si>
    <t>POS master mismatch</t>
  </si>
  <si>
    <t>P3</t>
  </si>
  <si>
    <t>True</t>
  </si>
  <si>
    <t>Source latency</t>
  </si>
  <si>
    <t>INC-00002</t>
  </si>
  <si>
    <t>Late sell-out feed</t>
  </si>
  <si>
    <t>False</t>
  </si>
  <si>
    <t>INC-00003</t>
  </si>
  <si>
    <t>Data Entry validation</t>
  </si>
  <si>
    <t>Reference mapping</t>
  </si>
  <si>
    <t>INC-00004</t>
  </si>
  <si>
    <t>Newviz reconciliation</t>
  </si>
  <si>
    <t>P4</t>
  </si>
  <si>
    <t>INC-00005</t>
  </si>
  <si>
    <t>User input</t>
  </si>
  <si>
    <t>INC-00006</t>
  </si>
  <si>
    <t>Access / role</t>
  </si>
  <si>
    <t>Access governance</t>
  </si>
  <si>
    <t>INC-00007</t>
  </si>
  <si>
    <t>INC-00008</t>
  </si>
  <si>
    <t>P2</t>
  </si>
  <si>
    <t>INC-00009</t>
  </si>
  <si>
    <t>INC-00010</t>
  </si>
  <si>
    <t>INC-00011</t>
  </si>
  <si>
    <t>INC-00012</t>
  </si>
  <si>
    <t>INC-00013</t>
  </si>
  <si>
    <t>INC-00014</t>
  </si>
  <si>
    <t>INC-00015</t>
  </si>
  <si>
    <t>INC-00016</t>
  </si>
  <si>
    <t>Anaplan import</t>
  </si>
  <si>
    <t>INC-00017</t>
  </si>
  <si>
    <t>INC-00018</t>
  </si>
  <si>
    <t>INC-00019</t>
  </si>
  <si>
    <t>INC-00020</t>
  </si>
  <si>
    <t>INC-00021</t>
  </si>
  <si>
    <t>Deployment defect</t>
  </si>
  <si>
    <t>INC-00022</t>
  </si>
  <si>
    <t>INC-00023</t>
  </si>
  <si>
    <t>INC-00024</t>
  </si>
  <si>
    <t>INC-00025</t>
  </si>
  <si>
    <t>INC-00026</t>
  </si>
  <si>
    <t>INC-00027</t>
  </si>
  <si>
    <t>INC-00028</t>
  </si>
  <si>
    <t>INC-00029</t>
  </si>
  <si>
    <t>P1</t>
  </si>
  <si>
    <t>INC-00030</t>
  </si>
  <si>
    <t>INC-00031</t>
  </si>
  <si>
    <t>INC-00032</t>
  </si>
  <si>
    <t>INC-00033</t>
  </si>
  <si>
    <t>INC-00034</t>
  </si>
  <si>
    <t>INC-00035</t>
  </si>
  <si>
    <t>INC-00036</t>
  </si>
  <si>
    <t>INC-00037</t>
  </si>
  <si>
    <t>INC-00038</t>
  </si>
  <si>
    <t>INC-00039</t>
  </si>
  <si>
    <t>INC-00040</t>
  </si>
  <si>
    <t>INC-00041</t>
  </si>
  <si>
    <t>INC-00042</t>
  </si>
  <si>
    <t>INC-00043</t>
  </si>
  <si>
    <t>INC-00044</t>
  </si>
  <si>
    <t>INC-00045</t>
  </si>
  <si>
    <t>INC-00046</t>
  </si>
  <si>
    <t>INC-00047</t>
  </si>
  <si>
    <t>INC-00048</t>
  </si>
  <si>
    <t>INC-00049</t>
  </si>
  <si>
    <t>INC-00050</t>
  </si>
  <si>
    <t>INC-00051</t>
  </si>
  <si>
    <t>INC-00052</t>
  </si>
  <si>
    <t>INC-00053</t>
  </si>
  <si>
    <t>INC-00054</t>
  </si>
  <si>
    <t>INC-00055</t>
  </si>
  <si>
    <t>INC-00056</t>
  </si>
  <si>
    <t>INC-00057</t>
  </si>
  <si>
    <t>INC-00058</t>
  </si>
  <si>
    <t>INC-00059</t>
  </si>
  <si>
    <t>INC-00060</t>
  </si>
  <si>
    <t>INC-00061</t>
  </si>
  <si>
    <t>INC-00062</t>
  </si>
  <si>
    <t>INC-00063</t>
  </si>
  <si>
    <t>INC-00064</t>
  </si>
  <si>
    <t>INC-00065</t>
  </si>
  <si>
    <t>INC-00066</t>
  </si>
  <si>
    <t>INC-00067</t>
  </si>
  <si>
    <t>INC-00068</t>
  </si>
  <si>
    <t>INC-00069</t>
  </si>
  <si>
    <t>INC-00070</t>
  </si>
  <si>
    <t>INC-00071</t>
  </si>
  <si>
    <t>INC-00072</t>
  </si>
  <si>
    <t>INC-00073</t>
  </si>
  <si>
    <t>INC-00074</t>
  </si>
  <si>
    <t>INC-00075</t>
  </si>
  <si>
    <t>INC-00076</t>
  </si>
  <si>
    <t>INC-00077</t>
  </si>
  <si>
    <t>INC-00078</t>
  </si>
  <si>
    <t>INC-00079</t>
  </si>
  <si>
    <t>INC-00080</t>
  </si>
  <si>
    <t>INC-00081</t>
  </si>
  <si>
    <t>INC-00082</t>
  </si>
  <si>
    <t>INC-00083</t>
  </si>
  <si>
    <t>INC-00084</t>
  </si>
  <si>
    <t>INC-00085</t>
  </si>
  <si>
    <t>INC-00086</t>
  </si>
  <si>
    <t>INC-00087</t>
  </si>
  <si>
    <t>INC-00088</t>
  </si>
  <si>
    <t>INC-00089</t>
  </si>
  <si>
    <t>INC-00090</t>
  </si>
  <si>
    <t>INC-00091</t>
  </si>
  <si>
    <t>INC-00092</t>
  </si>
  <si>
    <t>INC-00093</t>
  </si>
  <si>
    <t>INC-00094</t>
  </si>
  <si>
    <t>INC-00095</t>
  </si>
  <si>
    <t>INC-00096</t>
  </si>
  <si>
    <t>INC-00097</t>
  </si>
  <si>
    <t>INC-00098</t>
  </si>
  <si>
    <t>INC-00099</t>
  </si>
  <si>
    <t>INC-00100</t>
  </si>
  <si>
    <t>INC-00101</t>
  </si>
  <si>
    <t>INC-00102</t>
  </si>
  <si>
    <t>INC-00103</t>
  </si>
  <si>
    <t>INC-00104</t>
  </si>
  <si>
    <t>INC-00105</t>
  </si>
  <si>
    <t>INC-00106</t>
  </si>
  <si>
    <t>INC-00107</t>
  </si>
  <si>
    <t>INC-00108</t>
  </si>
  <si>
    <t>INC-00109</t>
  </si>
  <si>
    <t>INC-00110</t>
  </si>
  <si>
    <t>INC-00111</t>
  </si>
  <si>
    <t>INC-00112</t>
  </si>
  <si>
    <t>INC-00113</t>
  </si>
  <si>
    <t>INC-00114</t>
  </si>
  <si>
    <t>INC-00115</t>
  </si>
  <si>
    <t>INC-00116</t>
  </si>
  <si>
    <t>INC-00117</t>
  </si>
  <si>
    <t>INC-00118</t>
  </si>
  <si>
    <t>INC-00119</t>
  </si>
  <si>
    <t>INC-00120</t>
  </si>
  <si>
    <t>INC-00121</t>
  </si>
  <si>
    <t>INC-00122</t>
  </si>
  <si>
    <t>INC-00123</t>
  </si>
  <si>
    <t>INC-00124</t>
  </si>
  <si>
    <t>INC-00125</t>
  </si>
  <si>
    <t>INC-00126</t>
  </si>
  <si>
    <t>INC-00127</t>
  </si>
  <si>
    <t>INC-00128</t>
  </si>
  <si>
    <t>INC-00129</t>
  </si>
  <si>
    <t>INC-00130</t>
  </si>
  <si>
    <t>INC-00131</t>
  </si>
  <si>
    <t>INC-00132</t>
  </si>
  <si>
    <t>INC-00133</t>
  </si>
  <si>
    <t>INC-00134</t>
  </si>
  <si>
    <t>INC-00135</t>
  </si>
  <si>
    <t>INC-00136</t>
  </si>
  <si>
    <t>INC-00137</t>
  </si>
  <si>
    <t>INC-00138</t>
  </si>
  <si>
    <t>INC-00139</t>
  </si>
  <si>
    <t>INC-00140</t>
  </si>
  <si>
    <t>INC-00141</t>
  </si>
  <si>
    <t>INC-00142</t>
  </si>
  <si>
    <t>INC-00143</t>
  </si>
  <si>
    <t>INC-00144</t>
  </si>
  <si>
    <t>INC-00145</t>
  </si>
  <si>
    <t>INC-00146</t>
  </si>
  <si>
    <t>INC-00147</t>
  </si>
  <si>
    <t>INC-00148</t>
  </si>
  <si>
    <t>INC-00149</t>
  </si>
  <si>
    <t>INC-00150</t>
  </si>
  <si>
    <t>INC-00151</t>
  </si>
  <si>
    <t>INC-00152</t>
  </si>
  <si>
    <t>INC-00153</t>
  </si>
  <si>
    <t>INC-00154</t>
  </si>
  <si>
    <t>INC-00155</t>
  </si>
  <si>
    <t>INC-00156</t>
  </si>
  <si>
    <t>INC-00157</t>
  </si>
  <si>
    <t>INC-00158</t>
  </si>
  <si>
    <t>INC-00159</t>
  </si>
  <si>
    <t>INC-00160</t>
  </si>
  <si>
    <t>INC-00161</t>
  </si>
  <si>
    <t>INC-00162</t>
  </si>
  <si>
    <t>INC-00163</t>
  </si>
  <si>
    <t>INC-00164</t>
  </si>
  <si>
    <t>INC-00165</t>
  </si>
  <si>
    <t>INC-00166</t>
  </si>
  <si>
    <t>INC-00167</t>
  </si>
  <si>
    <t>INC-00168</t>
  </si>
  <si>
    <t>INC-00169</t>
  </si>
  <si>
    <t>INC-00170</t>
  </si>
  <si>
    <t>INC-00171</t>
  </si>
  <si>
    <t>INC-00172</t>
  </si>
  <si>
    <t>INC-00173</t>
  </si>
  <si>
    <t>INC-00174</t>
  </si>
  <si>
    <t>INC-00175</t>
  </si>
  <si>
    <t>INC-00176</t>
  </si>
  <si>
    <t>INC-00177</t>
  </si>
  <si>
    <t>INC-00178</t>
  </si>
  <si>
    <t>INC-00179</t>
  </si>
  <si>
    <t>INC-00180</t>
  </si>
  <si>
    <t>Scenario simulator</t>
  </si>
  <si>
    <t>Formula-driven impact on the approved sales plan.</t>
  </si>
  <si>
    <t>Scenario factor</t>
  </si>
  <si>
    <t>Selected year</t>
  </si>
  <si>
    <t>Year</t>
  </si>
  <si>
    <t>Base approved plan EUR</t>
  </si>
  <si>
    <t>Scenario plan EUR</t>
  </si>
  <si>
    <t>Impact EUR</t>
  </si>
  <si>
    <t>Impact %</t>
  </si>
  <si>
    <t>Base selected year EUR</t>
  </si>
  <si>
    <t>Scenario EUR</t>
  </si>
  <si>
    <t>Share of scenario</t>
  </si>
  <si>
    <t>KPI calculation layer</t>
  </si>
  <si>
    <t>All dashboard cards link to these formula-driven cells.</t>
  </si>
  <si>
    <t>KPI</t>
  </si>
  <si>
    <t>Format</t>
  </si>
  <si>
    <t>Control note</t>
  </si>
  <si>
    <t>Markets</t>
  </si>
  <si>
    <t>integer</t>
  </si>
  <si>
    <t>Market reference</t>
  </si>
  <si>
    <t>Points of sale</t>
  </si>
  <si>
    <t>Governed POS master</t>
  </si>
  <si>
    <t>Active POS latest</t>
  </si>
  <si>
    <t>Effective-dated formula</t>
  </si>
  <si>
    <t>Sell-out analysed EUR</t>
  </si>
  <si>
    <t>currency</t>
  </si>
  <si>
    <t>18-month actual period</t>
  </si>
  <si>
    <t>Sell-out coverage latest</t>
  </si>
  <si>
    <t>percent</t>
  </si>
  <si>
    <t>Reporting / eligible POS</t>
  </si>
  <si>
    <t>On-time latest</t>
  </si>
  <si>
    <t>M+3 cut-off</t>
  </si>
  <si>
    <t>Weighted critical-rule pass</t>
  </si>
  <si>
    <t>Aggregated rule-level first pass</t>
  </si>
  <si>
    <t>Critical DQ curated</t>
  </si>
  <si>
    <t>Reconciliation pre-replay</t>
  </si>
  <si>
    <t>Latest month</t>
  </si>
  <si>
    <t>Reconciliation post-replay</t>
  </si>
  <si>
    <t>Forecast WAPE</t>
  </si>
  <si>
    <t>Forecast bias</t>
  </si>
  <si>
    <t>To 2029</t>
  </si>
  <si>
    <t>Support SLA met</t>
  </si>
  <si>
    <t>Formula from ticket rows</t>
  </si>
  <si>
    <t>Median resolution hours</t>
  </si>
  <si>
    <t>decimal</t>
  </si>
  <si>
    <t>Support tickets</t>
  </si>
  <si>
    <t>Month label</t>
  </si>
  <si>
    <t>Month date</t>
  </si>
  <si>
    <t>Actual sell-out EUR</t>
  </si>
  <si>
    <t>Critical rule</t>
  </si>
  <si>
    <t>Raw pass %</t>
  </si>
  <si>
    <t>Curated pass %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</si>
  <si>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</si>
  <si>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</si>
  <si>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</si>
  <si>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</si>
  <si>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</si>
  <si>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</si>
  <si>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</si>
  <si>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</si>
  <si>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</si>
  <si>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</si>
  <si>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</si>
  <si>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</si>
  <si>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2026-01</t>
  </si>
  <si>
    <t>2026-02</t>
  </si>
  <si>
    <t>2026-03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</si>
  <si>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</si>
  <si>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</si>
  <si>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</si>
  <si>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</si>
  <si>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</si>
  <si>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</si>
  <si>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</si>
  <si>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</si>
  <si>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</si>
  <si>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2027-01</t>
  </si>
  <si>
    <t>2027-02</t>
  </si>
  <si>
    <t>2027-03</t>
  </si>
  <si>
    <t>2027-04</t>
  </si>
  <si>
    <t>2027-05</t>
  </si>
  <si>
    <t>2027-06</t>
  </si>
  <si>
    <t>2027-07</t>
  </si>
  <si>
    <t>2027-08</t>
  </si>
  <si>
    <t>2027-09</t>
  </si>
  <si>
    <t>2027-10</t>
  </si>
  <si>
    <t>2027-11</t>
  </si>
  <si>
    <t>2027-12</t>
  </si>
  <si>
    <t>2028-01</t>
  </si>
  <si>
    <t>2028-02</t>
  </si>
  <si>
    <t>2028-03</t>
  </si>
  <si>
    <t>2028-04</t>
  </si>
  <si>
    <t>2028-05</t>
  </si>
  <si>
    <t>2028-06</t>
  </si>
  <si>
    <t>2028-07</t>
  </si>
  <si>
    <t>2028-08</t>
  </si>
  <si>
    <t>2028-09</t>
  </si>
  <si>
    <t>2028-10</t>
  </si>
  <si>
    <t>2028-11</t>
  </si>
  <si>
    <t>2028-12</t>
  </si>
  <si>
    <t>2029-01</t>
  </si>
  <si>
    <t>2029-02</t>
  </si>
  <si>
    <t>2029-03</t>
  </si>
  <si>
    <t>2029-04</t>
  </si>
  <si>
    <t>2029-05</t>
  </si>
  <si>
    <t>2029-06</t>
  </si>
  <si>
    <t>2029-07</t>
  </si>
  <si>
    <t>2029-08</t>
  </si>
  <si>
    <t>2029-09</t>
  </si>
  <si>
    <t>2029-10</t>
  </si>
  <si>
    <t>2029-11</t>
  </si>
  <si>
    <t>2029-12</t>
  </si>
  <si>
    <t>Executive view | Synthetic multi-market case study | Actuals through June 2026</t>
  </si>
  <si>
    <t>SELL-OUT ANALYSED</t>
  </si>
  <si>
    <t>POINTS OF SALE</t>
  </si>
  <si>
    <t>LATEST COVERAGE</t>
  </si>
  <si>
    <t>CURATED CRITICAL DQ</t>
  </si>
  <si>
    <t>LATEST ON-TIME</t>
  </si>
  <si>
    <t>FORECAST WAPE</t>
  </si>
  <si>
    <t>POST-REPLAY DELTA</t>
  </si>
  <si>
    <t>SUPPORT SLA MET</t>
  </si>
  <si>
    <t>Step</t>
  </si>
  <si>
    <t>Source</t>
  </si>
  <si>
    <t>Transformation</t>
  </si>
  <si>
    <t>Target</t>
  </si>
  <si>
    <t>Grain</t>
  </si>
  <si>
    <t>Quality gate</t>
  </si>
  <si>
    <t>SAP POS master</t>
  </si>
  <si>
    <t>Canonical mapping and schema validation</t>
  </si>
  <si>
    <t>GCP raw SAP POS</t>
  </si>
  <si>
    <t>POS current snapshot</t>
  </si>
  <si>
    <t>Master Data Specialist</t>
  </si>
  <si>
    <t>Required fields unique stable keys</t>
  </si>
  <si>
    <t>SCD Type 2 merge</t>
  </si>
  <si>
    <t>GCP curated dim_pos_scd2</t>
  </si>
  <si>
    <t>POS version</t>
  </si>
  <si>
    <t>One current row no date overlap</t>
  </si>
  <si>
    <t>GCP curated dim_pos_current</t>
  </si>
  <si>
    <t>Reference export</t>
  </si>
  <si>
    <t>Anaplan SYS01 POS Details</t>
  </si>
  <si>
    <t>POS</t>
  </si>
  <si>
    <t>Code and attribute reconciliation</t>
  </si>
  <si>
    <t>Eligible reference publication</t>
  </si>
  <si>
    <t>Data Entry v2 POS selector</t>
  </si>
  <si>
    <t>Only active effective POS</t>
  </si>
  <si>
    <t>Market Data Entry / retailer feed</t>
  </si>
  <si>
    <t>Deduplicate approved corrections arithmetic validation</t>
  </si>
  <si>
    <t>GCP curated fact_sellout</t>
  </si>
  <si>
    <t>POS SKU month</t>
  </si>
  <si>
    <t>LVMH Beauty Tech analogue</t>
  </si>
  <si>
    <t>Critical DQ pass</t>
  </si>
  <si>
    <t>Dimensional enrichment and aggregation</t>
  </si>
  <si>
    <t>GCP mart market monthly performance</t>
  </si>
  <si>
    <t>Market month</t>
  </si>
  <si>
    <t>Financial and count reconciliation</t>
  </si>
  <si>
    <t>Statistical feature engineering</t>
  </si>
  <si>
    <t>Python forecast baseline</t>
  </si>
  <si>
    <t>Market category month</t>
  </si>
  <si>
    <t>Time-based backtest</t>
  </si>
  <si>
    <t>Python baseline and distribution inputs</t>
  </si>
  <si>
    <t>Network uplift market override central challenge</t>
  </si>
  <si>
    <t>Anaplan approved plan</t>
  </si>
  <si>
    <t>Market category month version</t>
  </si>
  <si>
    <t>Central Finance</t>
  </si>
  <si>
    <t>Workflow approval and locked version</t>
  </si>
  <si>
    <t>GCP curated and Anaplan plan</t>
  </si>
  <si>
    <t>Semantic model Power Query and DAX</t>
  </si>
  <si>
    <t>Power BI report</t>
  </si>
  <si>
    <t>Interactive filter context</t>
  </si>
  <si>
    <t>Measure tie-out and refresh SLA</t>
  </si>
  <si>
    <t>Consumption cube projection</t>
  </si>
  <si>
    <t>Newviz snapshot</t>
  </si>
  <si>
    <t>POS month</t>
  </si>
  <si>
    <t>Delta at or below 0.10 percent</t>
  </si>
  <si>
    <t>SimpliField audit</t>
  </si>
  <si>
    <t>POS-keyed retail execution scoring</t>
  </si>
  <si>
    <t>GCP mart and Power BI</t>
  </si>
  <si>
    <t>POS audit date</t>
  </si>
  <si>
    <t>Market Data Steward</t>
  </si>
  <si>
    <t>Valid POS and score ranges</t>
  </si>
  <si>
    <t>Workbook controls</t>
  </si>
  <si>
    <t>MODEL STATUS is PASS only when every critical check passes.</t>
  </si>
  <si>
    <t>MODEL STATUS</t>
  </si>
  <si>
    <t>Failed checks</t>
  </si>
  <si>
    <t>Check</t>
  </si>
  <si>
    <t>Observed</t>
  </si>
  <si>
    <t>Where to fix</t>
  </si>
  <si>
    <t>POS activation gates</t>
  </si>
  <si>
    <t>02_POS_Master</t>
  </si>
  <si>
    <t>Plan rows non-negative</t>
  </si>
  <si>
    <t>05_Plan_Input</t>
  </si>
  <si>
    <t>Distribution roll-forward</t>
  </si>
  <si>
    <t>06_Distribution</t>
  </si>
  <si>
    <t>Curated critical DQ</t>
  </si>
  <si>
    <t>07_DQ_Control</t>
  </si>
  <si>
    <t>Post-replay reconciliation</t>
  </si>
  <si>
    <t>08_Reconciliation</t>
  </si>
  <si>
    <t>09_Forecast_QA</t>
  </si>
  <si>
    <t>Forecast absolute bias</t>
  </si>
  <si>
    <t>04_Monthly_Perf</t>
  </si>
  <si>
    <t>Function / pattern</t>
  </si>
  <si>
    <t>Example use</t>
  </si>
  <si>
    <t>Sheet</t>
  </si>
  <si>
    <t>Purpose</t>
  </si>
  <si>
    <t>SUMIFS</t>
  </si>
  <si>
    <t>Month / market / category aggregation</t>
  </si>
  <si>
    <t>03_Actuals; 12_KPI_Calcs</t>
  </si>
  <si>
    <t>Auditable multi-criteria aggregation</t>
  </si>
  <si>
    <t>COUNTIF / COUNTBLANK</t>
  </si>
  <si>
    <t>Uniqueness and completeness</t>
  </si>
  <si>
    <t>Master-data quality</t>
  </si>
  <si>
    <t>IF / AND / OR</t>
  </si>
  <si>
    <t>Effective-dated activation and publish gates</t>
  </si>
  <si>
    <t>02_POS_Master; 16_Checks</t>
  </si>
  <si>
    <t>Business-rule logic</t>
  </si>
  <si>
    <t>EOMONTH / EDATE / DATE / YEAR</t>
  </si>
  <si>
    <t>Period roll-forward and YoY</t>
  </si>
  <si>
    <t>03_Actuals; 06_Distribution</t>
  </si>
  <si>
    <t>Time intelligence</t>
  </si>
  <si>
    <t>ABS / IFERROR</t>
  </si>
  <si>
    <t>Reconciliation and safe ratios</t>
  </si>
  <si>
    <t>08_Reconciliation; 09_Forecast_QA</t>
  </si>
  <si>
    <t>Robust control calculations</t>
  </si>
  <si>
    <t>MEDIAN</t>
  </si>
  <si>
    <t>Incident resolution metric</t>
  </si>
  <si>
    <t>12_KPI_Calcs</t>
  </si>
  <si>
    <t>Support performance</t>
  </si>
  <si>
    <t>Dynamic scenario factor</t>
  </si>
  <si>
    <t>11_Scenario_Sim</t>
  </si>
  <si>
    <t>Interactive planning</t>
  </si>
  <si>
    <t>Cross-sheet control references</t>
  </si>
  <si>
    <t>Model status</t>
  </si>
  <si>
    <t>16_Checks</t>
  </si>
  <si>
    <t>Single release 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</si>
</sst>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yyyy\-mm"/>
    <numFmt numFmtId="165" formatCode="0.0%"/>
    <numFmt numFmtId="166" formatCode="yyyy\-mm\-dd"/>
    <numFmt numFmtId="167" formatCode="0.0"/>
    <numFmt numFmtId="168" formatCode="\€#,##0;[Red]\(\€#,##0\);\-"/>
    <numFmt numFmtId="169" formatCode="\€0.00"/>
    <numFmt numFmtId="170" formatCode="\€#,##0"/>
    <numFmt numFmtId="171" formatCode="0.000%"/>
    <numFmt numFmtId="172" formatCode="yyyy\-mm\-dd\ hh:mm"/>
    <numFmt numFmtId="173" formatCode="\€0.0,,&quot;m&quot;"/>
  </numFmts>
  <fonts count="15">
    <font>
      <sz val="11"/>
      <name val="Carlito"/>
    </font>
    <font>
      <b/>
      <sz val="20"/>
      <color rgb="FFF8FAFC"/>
      <name val="Carlito"/>
    </font>
    <font>
      <sz val="10"/>
      <color rgb="FF94A3B8"/>
      <name val="Carlito"/>
    </font>
    <font>
      <b/>
      <sz val="11"/>
      <color rgb="FFF8FAFC"/>
      <name val="Carlito"/>
    </font>
    <font>
      <sz val="10"/>
      <color rgb="FF0F172A"/>
      <name val="Carlito"/>
    </font>
    <font>
      <b/>
      <sz val="9"/>
      <color rgb="FFF8FAFC"/>
      <name val="Carlito"/>
    </font>
    <font>
      <sz val="9"/>
      <color rgb="FF0F172A"/>
      <name val="Carlito"/>
    </font>
    <font>
      <sz val="9"/>
      <color rgb="FFF8FAFC"/>
      <name val="Carlito"/>
    </font>
    <font>
      <sz val="9"/>
      <color rgb="FF065F46"/>
      <name val="Carlito"/>
    </font>
    <font>
      <b/>
      <sz val="22"/>
      <color rgb="FFF8FAFC"/>
      <name val="Carlito"/>
    </font>
    <font>
      <b/>
      <sz val="9"/>
      <color rgb="FF94A3B8"/>
      <name val="Carlito"/>
    </font>
    <font>
      <b/>
      <sz val="20"/>
      <color rgb="FF22C55E"/>
      <name val="Carlito"/>
    </font>
    <font>
      <b/>
      <sz val="20"/>
      <color rgb="FF06B6D4"/>
      <name val="Carlito"/>
    </font>
    <font>
      <b/>
      <sz val="20"/>
      <color rgb="FF14B8A6"/>
      <name val="Carlito"/>
    </font>
    <font>
      <b/>
      <sz val="20"/>
      <color rgb="FFF59E0B"/>
      <name val="Carlito"/>
    </font>
  </fonts>
  <fills count="8">
    <fill>
      <patternFill patternType="none"/>
    </fill>
    <fill>
      <patternFill patternType="gray125"/>
    </fill>
    <fill>
      <patternFill patternType="solid">
        <fgColor rgb="FF07111D"/>
      </patternFill>
    </fill>
    <fill>
      <patternFill patternType="solid">
        <fgColor rgb="FF16324F"/>
      </patternFill>
    </fill>
    <fill>
      <patternFill patternType="solid">
        <fgColor rgb="FFEEF2F7"/>
      </patternFill>
    </fill>
    <fill>
      <patternFill patternType="solid">
        <fgColor rgb="FFFFF7D6"/>
      </patternFill>
    </fill>
    <fill>
      <patternFill patternType="solid">
        <fgColor rgb="FFE7F7F3"/>
      </patternFill>
    </fill>
    <fill>
      <patternFill patternType="solid">
        <fgColor rgb="FF101C2A"/>
      </patternFill>
    </fill>
  </fills>
  <borders count="12">
    <border>
      <left/>
      <right/>
      <top/>
      <bottom/>
      <diagonal/>
    </border>
    <border>
      <left/>
      <right style="thin">
        <color rgb="FF31506E"/>
      </right>
      <top/>
      <bottom/>
      <diagonal/>
    </border>
    <border>
      <left style="thin">
        <color rgb="FF31506E"/>
      </left>
      <right style="thin">
        <color rgb="FF31506E"/>
      </right>
      <top/>
      <bottom/>
      <diagonal/>
    </border>
    <border>
      <left style="thin">
        <color rgb="FF31506E"/>
      </left>
      <right/>
      <top/>
      <bottom/>
      <diagonal/>
    </border>
    <border>
      <left style="thin">
        <color rgb="FF263548"/>
      </left>
      <right/>
      <top style="thin">
        <color rgb="FF263548"/>
      </top>
      <bottom/>
      <diagonal/>
    </border>
    <border>
      <left/>
      <right/>
      <top style="thin">
        <color rgb="FF263548"/>
      </top>
      <bottom/>
      <diagonal/>
    </border>
    <border>
      <left/>
      <right style="thin">
        <color rgb="FF263548"/>
      </right>
      <top style="thin">
        <color rgb="FF263548"/>
      </top>
      <bottom/>
      <diagonal/>
    </border>
    <border>
      <left style="thin">
        <color rgb="FF263548"/>
      </left>
      <right/>
      <top/>
      <bottom/>
      <diagonal/>
    </border>
    <border>
      <left/>
      <right style="thin">
        <color rgb="FF263548"/>
      </right>
      <top/>
      <bottom/>
      <diagonal/>
    </border>
    <border>
      <left style="thin">
        <color rgb="FF263548"/>
      </left>
      <right/>
      <top/>
      <bottom style="thin">
        <color rgb="FF263548"/>
      </bottom>
      <diagonal/>
    </border>
    <border>
      <left/>
      <right/>
      <top/>
      <bottom style="thin">
        <color rgb="FF263548"/>
      </bottom>
      <diagonal/>
    </border>
    <border>
      <left/>
      <right style="thin">
        <color rgb="FF263548"/>
      </right>
      <top/>
      <bottom style="thin">
        <color rgb="FF263548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3" borderId="0" xfId="0" applyFont="1" applyFill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5" borderId="0" xfId="0" applyFont="1" applyFill="1" applyAlignment="1">
      <alignment vertical="center"/>
    </xf>
    <xf numFmtId="0" fontId="6" fillId="5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6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164" fontId="6" fillId="5" borderId="0" xfId="0" applyNumberFormat="1" applyFont="1" applyFill="1" applyAlignment="1">
      <alignment vertical="center"/>
    </xf>
    <xf numFmtId="165" fontId="6" fillId="5" borderId="0" xfId="0" applyNumberFormat="1" applyFont="1" applyFill="1" applyAlignment="1">
      <alignment vertical="center"/>
    </xf>
    <xf numFmtId="0" fontId="8" fillId="6" borderId="0" xfId="0" applyFont="1" applyFill="1" applyAlignment="1">
      <alignment vertical="center"/>
    </xf>
    <xf numFmtId="1" fontId="8" fillId="6" borderId="0" xfId="0" applyNumberFormat="1" applyFont="1" applyFill="1" applyAlignment="1">
      <alignment vertical="center"/>
    </xf>
    <xf numFmtId="170" fontId="8" fillId="6" borderId="0" xfId="0" applyNumberFormat="1" applyFont="1" applyFill="1" applyAlignment="1">
      <alignment vertical="center"/>
    </xf>
    <xf numFmtId="165" fontId="8" fillId="6" borderId="0" xfId="0" applyNumberFormat="1" applyFont="1" applyFill="1" applyAlignment="1">
      <alignment vertical="center"/>
    </xf>
    <xf numFmtId="2" fontId="8" fillId="6" borderId="0" xfId="0" applyNumberFormat="1" applyFont="1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66" fontId="6" fillId="5" borderId="0" xfId="0" applyNumberFormat="1" applyFont="1" applyFill="1" applyAlignment="1">
      <alignment vertical="center"/>
    </xf>
    <xf numFmtId="167" fontId="6" fillId="5" borderId="0" xfId="0" applyNumberFormat="1" applyFont="1" applyFill="1" applyAlignment="1">
      <alignment vertical="center"/>
    </xf>
    <xf numFmtId="168" fontId="6" fillId="5" borderId="0" xfId="0" applyNumberFormat="1" applyFont="1" applyFill="1" applyAlignment="1">
      <alignment vertical="center"/>
    </xf>
    <xf numFmtId="169" fontId="8" fillId="6" borderId="0" xfId="0" applyNumberFormat="1" applyFont="1" applyFill="1" applyAlignment="1">
      <alignment vertical="center"/>
    </xf>
    <xf numFmtId="170" fontId="6" fillId="5" borderId="0" xfId="0" applyNumberFormat="1" applyFont="1" applyFill="1" applyAlignment="1">
      <alignment vertical="center"/>
    </xf>
    <xf numFmtId="1" fontId="6" fillId="5" borderId="0" xfId="0" applyNumberFormat="1" applyFont="1" applyFill="1" applyAlignment="1">
      <alignment vertical="center"/>
    </xf>
    <xf numFmtId="10" fontId="8" fillId="6" borderId="0" xfId="0" applyNumberFormat="1" applyFont="1" applyFill="1" applyAlignment="1">
      <alignment vertical="center"/>
    </xf>
    <xf numFmtId="171" fontId="8" fillId="6" borderId="0" xfId="0" applyNumberFormat="1" applyFont="1" applyFill="1" applyAlignment="1">
      <alignment vertical="center"/>
    </xf>
    <xf numFmtId="172" fontId="6" fillId="5" borderId="0" xfId="0" applyNumberFormat="1" applyFont="1" applyFill="1" applyAlignment="1">
      <alignment vertical="center"/>
    </xf>
    <xf numFmtId="2" fontId="6" fillId="5" borderId="0" xfId="0" applyNumberFormat="1" applyFont="1" applyFill="1" applyAlignment="1">
      <alignment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4" fillId="4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173" fontId="11" fillId="7" borderId="7" xfId="0" applyNumberFormat="1" applyFont="1" applyFill="1" applyBorder="1" applyAlignment="1">
      <alignment horizontal="center" vertical="center"/>
    </xf>
    <xf numFmtId="173" fontId="11" fillId="7" borderId="0" xfId="0" applyNumberFormat="1" applyFont="1" applyFill="1" applyAlignment="1">
      <alignment horizontal="center" vertical="center"/>
    </xf>
    <xf numFmtId="173" fontId="11" fillId="7" borderId="8" xfId="0" applyNumberFormat="1" applyFont="1" applyFill="1" applyBorder="1" applyAlignment="1">
      <alignment horizontal="center" vertical="center"/>
    </xf>
    <xf numFmtId="173" fontId="11" fillId="7" borderId="9" xfId="0" applyNumberFormat="1" applyFont="1" applyFill="1" applyBorder="1" applyAlignment="1">
      <alignment horizontal="center" vertical="center"/>
    </xf>
    <xf numFmtId="173" fontId="11" fillId="7" borderId="10" xfId="0" applyNumberFormat="1" applyFont="1" applyFill="1" applyBorder="1" applyAlignment="1">
      <alignment horizontal="center" vertical="center"/>
    </xf>
    <xf numFmtId="173" fontId="11" fillId="7" borderId="11" xfId="0" applyNumberFormat="1" applyFont="1" applyFill="1" applyBorder="1" applyAlignment="1">
      <alignment horizontal="center" vertical="center"/>
    </xf>
    <xf numFmtId="1" fontId="12" fillId="7" borderId="7" xfId="0" applyNumberFormat="1" applyFont="1" applyFill="1" applyBorder="1" applyAlignment="1">
      <alignment horizontal="center" vertical="center"/>
    </xf>
    <xf numFmtId="1" fontId="12" fillId="7" borderId="0" xfId="0" applyNumberFormat="1" applyFont="1" applyFill="1" applyAlignment="1">
      <alignment horizontal="center" vertical="center"/>
    </xf>
    <xf numFmtId="1" fontId="12" fillId="7" borderId="8" xfId="0" applyNumberFormat="1" applyFont="1" applyFill="1" applyBorder="1" applyAlignment="1">
      <alignment horizontal="center" vertical="center"/>
    </xf>
    <xf numFmtId="1" fontId="12" fillId="7" borderId="9" xfId="0" applyNumberFormat="1" applyFont="1" applyFill="1" applyBorder="1" applyAlignment="1">
      <alignment horizontal="center" vertical="center"/>
    </xf>
    <xf numFmtId="1" fontId="12" fillId="7" borderId="10" xfId="0" applyNumberFormat="1" applyFont="1" applyFill="1" applyBorder="1" applyAlignment="1">
      <alignment horizontal="center" vertical="center"/>
    </xf>
    <xf numFmtId="1" fontId="12" fillId="7" borderId="11" xfId="0" applyNumberFormat="1" applyFont="1" applyFill="1" applyBorder="1" applyAlignment="1">
      <alignment horizontal="center" vertical="center"/>
    </xf>
    <xf numFmtId="165" fontId="13" fillId="7" borderId="7" xfId="0" applyNumberFormat="1" applyFont="1" applyFill="1" applyBorder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/>
    </xf>
    <xf numFmtId="165" fontId="13" fillId="7" borderId="8" xfId="0" applyNumberFormat="1" applyFont="1" applyFill="1" applyBorder="1" applyAlignment="1">
      <alignment horizontal="center" vertical="center"/>
    </xf>
    <xf numFmtId="165" fontId="13" fillId="7" borderId="9" xfId="0" applyNumberFormat="1" applyFont="1" applyFill="1" applyBorder="1" applyAlignment="1">
      <alignment horizontal="center" vertical="center"/>
    </xf>
    <xf numFmtId="165" fontId="13" fillId="7" borderId="10" xfId="0" applyNumberFormat="1" applyFont="1" applyFill="1" applyBorder="1" applyAlignment="1">
      <alignment horizontal="center" vertical="center"/>
    </xf>
    <xf numFmtId="165" fontId="13" fillId="7" borderId="11" xfId="0" applyNumberFormat="1" applyFont="1" applyFill="1" applyBorder="1" applyAlignment="1">
      <alignment horizontal="center" vertical="center"/>
    </xf>
    <xf numFmtId="165" fontId="11" fillId="7" borderId="7" xfId="0" applyNumberFormat="1" applyFont="1" applyFill="1" applyBorder="1" applyAlignment="1">
      <alignment horizontal="center" vertical="center"/>
    </xf>
    <xf numFmtId="165" fontId="11" fillId="7" borderId="0" xfId="0" applyNumberFormat="1" applyFont="1" applyFill="1" applyAlignment="1">
      <alignment horizontal="center" vertical="center"/>
    </xf>
    <xf numFmtId="165" fontId="11" fillId="7" borderId="8" xfId="0" applyNumberFormat="1" applyFont="1" applyFill="1" applyBorder="1" applyAlignment="1">
      <alignment horizontal="center" vertical="center"/>
    </xf>
    <xf numFmtId="165" fontId="11" fillId="7" borderId="9" xfId="0" applyNumberFormat="1" applyFont="1" applyFill="1" applyBorder="1" applyAlignment="1">
      <alignment horizontal="center" vertical="center"/>
    </xf>
    <xf numFmtId="165" fontId="11" fillId="7" borderId="10" xfId="0" applyNumberFormat="1" applyFont="1" applyFill="1" applyBorder="1" applyAlignment="1">
      <alignment horizontal="center" vertical="center"/>
    </xf>
    <xf numFmtId="165" fontId="11" fillId="7" borderId="11" xfId="0" applyNumberFormat="1" applyFont="1" applyFill="1" applyBorder="1" applyAlignment="1">
      <alignment horizontal="center" vertical="center"/>
    </xf>
    <xf numFmtId="165" fontId="14" fillId="7" borderId="7" xfId="0" applyNumberFormat="1" applyFont="1" applyFill="1" applyBorder="1" applyAlignment="1">
      <alignment horizontal="center" vertical="center"/>
    </xf>
    <xf numFmtId="165" fontId="14" fillId="7" borderId="0" xfId="0" applyNumberFormat="1" applyFont="1" applyFill="1" applyAlignment="1">
      <alignment horizontal="center" vertical="center"/>
    </xf>
    <xf numFmtId="165" fontId="14" fillId="7" borderId="8" xfId="0" applyNumberFormat="1" applyFont="1" applyFill="1" applyBorder="1" applyAlignment="1">
      <alignment horizontal="center" vertical="center"/>
    </xf>
    <xf numFmtId="165" fontId="14" fillId="7" borderId="9" xfId="0" applyNumberFormat="1" applyFont="1" applyFill="1" applyBorder="1" applyAlignment="1">
      <alignment horizontal="center" vertical="center"/>
    </xf>
    <xf numFmtId="165" fontId="14" fillId="7" borderId="10" xfId="0" applyNumberFormat="1" applyFont="1" applyFill="1" applyBorder="1" applyAlignment="1">
      <alignment horizontal="center" vertical="center"/>
    </xf>
    <xf numFmtId="165" fontId="14" fillId="7" borderId="11" xfId="0" applyNumberFormat="1" applyFont="1" applyFill="1" applyBorder="1" applyAlignment="1">
      <alignment horizontal="center" vertical="center"/>
    </xf>
    <xf numFmtId="171" fontId="11" fillId="7" borderId="7" xfId="0" applyNumberFormat="1" applyFont="1" applyFill="1" applyBorder="1" applyAlignment="1">
      <alignment horizontal="center" vertical="center"/>
    </xf>
    <xf numFmtId="171" fontId="11" fillId="7" borderId="0" xfId="0" applyNumberFormat="1" applyFont="1" applyFill="1" applyAlignment="1">
      <alignment horizontal="center" vertical="center"/>
    </xf>
    <xf numFmtId="171" fontId="11" fillId="7" borderId="8" xfId="0" applyNumberFormat="1" applyFont="1" applyFill="1" applyBorder="1" applyAlignment="1">
      <alignment horizontal="center" vertical="center"/>
    </xf>
    <xf numFmtId="171" fontId="11" fillId="7" borderId="9" xfId="0" applyNumberFormat="1" applyFont="1" applyFill="1" applyBorder="1" applyAlignment="1">
      <alignment horizontal="center" vertical="center"/>
    </xf>
    <xf numFmtId="171" fontId="11" fillId="7" borderId="10" xfId="0" applyNumberFormat="1" applyFont="1" applyFill="1" applyBorder="1" applyAlignment="1">
      <alignment horizontal="center" vertical="center"/>
    </xf>
    <xf numFmtId="171" fontId="11" fillId="7" borderId="11" xfId="0" applyNumberFormat="1" applyFont="1" applyFill="1" applyBorder="1" applyAlignment="1">
      <alignment horizontal="center" vertical="center"/>
    </xf>
    <xf numFmtId="165" fontId="12" fillId="7" borderId="7" xfId="0" applyNumberFormat="1" applyFont="1" applyFill="1" applyBorder="1" applyAlignment="1">
      <alignment horizontal="center" vertical="center"/>
    </xf>
    <xf numFmtId="165" fontId="12" fillId="7" borderId="0" xfId="0" applyNumberFormat="1" applyFont="1" applyFill="1" applyAlignment="1">
      <alignment horizontal="center" vertical="center"/>
    </xf>
    <xf numFmtId="165" fontId="12" fillId="7" borderId="8" xfId="0" applyNumberFormat="1" applyFont="1" applyFill="1" applyBorder="1" applyAlignment="1">
      <alignment horizontal="center" vertical="center"/>
    </xf>
    <xf numFmtId="165" fontId="12" fillId="7" borderId="9" xfId="0" applyNumberFormat="1" applyFont="1" applyFill="1" applyBorder="1" applyAlignment="1">
      <alignment horizontal="center" vertical="center"/>
    </xf>
    <xf numFmtId="165" fontId="12" fillId="7" borderId="10" xfId="0" applyNumberFormat="1" applyFont="1" applyFill="1" applyBorder="1" applyAlignment="1">
      <alignment horizontal="center" vertical="center"/>
    </xf>
    <xf numFmtId="165" fontId="12" fillId="7" borderId="1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2">
    <dxf>
      <font>
        <b/>
        <color rgb="FF991B1B"/>
      </font>
      <fill>
        <patternFill patternType="solid">
          <bgColor rgb="FFFEE2E2"/>
        </patternFill>
      </fill>
    </dxf>
    <dxf>
      <font>
        <b/>
        <color rgb="FF92400E"/>
      </font>
      <fill>
        <patternFill patternType="solid">
          <bgColor rgb="FFFEF3C7"/>
        </patternFill>
      </fill>
    </dxf>
    <dxf>
      <font>
        <b/>
        <color rgb="FF991B1B"/>
      </font>
      <fill>
        <patternFill patternType="solid">
          <bgColor rgb="FFFEE2E2"/>
        </patternFill>
      </fill>
    </dxf>
    <dxf>
      <font>
        <b/>
        <color rgb="FF166534"/>
      </font>
      <fill>
        <patternFill patternType="solid">
          <bgColor rgb="FFDCFCE7"/>
        </patternFill>
      </fill>
    </dxf>
    <dxf>
      <font>
        <b/>
        <color rgb="FF991B1B"/>
      </font>
      <fill>
        <patternFill patternType="solid">
          <bgColor rgb="FFFEE2E2"/>
        </patternFill>
      </fill>
    </dxf>
    <dxf>
      <font>
        <b/>
        <color rgb="FF92400E"/>
      </font>
      <fill>
        <patternFill patternType="solid">
          <bgColor rgb="FFFEF3C7"/>
        </patternFill>
      </fill>
    </dxf>
    <dxf>
      <font>
        <b/>
        <color rgb="FF991B1B"/>
      </font>
      <fill>
        <patternFill patternType="solid">
          <bgColor rgb="FFFEE2E2"/>
        </patternFill>
      </fill>
    </dxf>
    <dxf>
      <font>
        <b/>
        <color rgb="FF166534"/>
      </font>
      <fill>
        <patternFill patternType="solid">
          <bgColor rgb="FFDCFCE7"/>
        </patternFill>
      </fill>
    </dxf>
    <dxf>
      <font>
        <b/>
        <color rgb="FF991B1B"/>
      </font>
      <fill>
        <patternFill patternType="solid">
          <bgColor rgb="FFFEE2E2"/>
        </patternFill>
      </fill>
    </dxf>
    <dxf>
      <font>
        <b/>
        <color rgb="FF92400E"/>
      </font>
      <fill>
        <patternFill patternType="solid">
          <bgColor rgb="FFFEF3C7"/>
        </patternFill>
      </fill>
    </dxf>
    <dxf>
      <font>
        <b/>
        <color rgb="FF991B1B"/>
      </font>
      <fill>
        <patternFill patternType="solid">
          <bgColor rgb="FFFEE2E2"/>
        </patternFill>
      </fill>
    </dxf>
    <dxf>
      <font>
        <b/>
        <color rgb="FF166534"/>
      </font>
      <fill>
        <patternFill patternType="solid">
          <bgColor rgb="FFDCFCE7"/>
        </patternFill>
      </fill>
    </dxf>
    <dxf>
      <font>
        <b/>
        <color rgb="FF991B1B"/>
      </font>
      <fill>
        <patternFill patternType="solid">
          <bgColor rgb="FFFEE2E2"/>
        </patternFill>
      </fill>
    </dxf>
    <dxf>
      <font>
        <b/>
        <color rgb="FF92400E"/>
      </font>
      <fill>
        <patternFill patternType="solid">
          <bgColor rgb="FFFEF3C7"/>
        </patternFill>
      </fill>
    </dxf>
    <dxf>
      <font>
        <b/>
        <color rgb="FF991B1B"/>
      </font>
      <fill>
        <patternFill patternType="solid">
          <bgColor rgb="FFFEE2E2"/>
        </patternFill>
      </fill>
    </dxf>
    <dxf>
      <font>
        <b/>
        <color rgb="FF166534"/>
      </font>
      <fill>
        <patternFill patternType="solid">
          <bgColor rgb="FFDCFCE7"/>
        </patternFill>
      </fill>
    </dxf>
    <dxf>
      <font>
        <b/>
        <color rgb="FF991B1B"/>
      </font>
      <fill>
        <patternFill patternType="solid">
          <bgColor rgb="FFFEE2E2"/>
        </patternFill>
      </fill>
    </dxf>
    <dxf>
      <font>
        <b/>
        <color rgb="FF92400E"/>
      </font>
      <fill>
        <patternFill patternType="solid">
          <bgColor rgb="FFFEF3C7"/>
        </patternFill>
      </fill>
    </dxf>
    <dxf>
      <font>
        <b/>
        <color rgb="FF991B1B"/>
      </font>
      <fill>
        <patternFill patternType="solid">
          <bgColor rgb="FFFEE2E2"/>
        </patternFill>
      </fill>
    </dxf>
    <dxf>
      <font>
        <b/>
        <color rgb="FF166534"/>
      </font>
      <fill>
        <patternFill patternType="solid">
          <bgColor rgb="FFDCFCE7"/>
        </patternFill>
      </fill>
    </dxf>
    <dxf>
      <font>
        <b/>
        <color rgb="FF991B1B"/>
      </font>
      <fill>
        <patternFill patternType="solid">
          <bgColor rgb="FFFEE2E2"/>
        </patternFill>
      </fill>
    </dxf>
    <dxf>
      <font>
        <b/>
        <color rgb="FF92400E"/>
      </font>
      <fill>
        <patternFill patternType="solid">
          <bgColor rgb="FFFEF3C7"/>
        </patternFill>
      </fill>
    </dxf>
    <dxf>
      <font>
        <b/>
        <color rgb="FF991B1B"/>
      </font>
      <fill>
        <patternFill patternType="solid">
          <bgColor rgb="FFFEE2E2"/>
        </patternFill>
      </fill>
    </dxf>
    <dxf>
      <font>
        <b/>
        <color rgb="FF166534"/>
      </font>
      <fill>
        <patternFill patternType="solid">
          <bgColor rgb="FFDCFCE7"/>
        </patternFill>
      </fill>
    </dxf>
    <dxf>
      <font>
        <b/>
        <color rgb="FF991B1B"/>
      </font>
      <fill>
        <patternFill patternType="solid">
          <bgColor rgb="FFFEE2E2"/>
        </patternFill>
      </fill>
    </dxf>
    <dxf>
      <font>
        <b/>
        <color rgb="FF92400E"/>
      </font>
      <fill>
        <patternFill patternType="solid">
          <bgColor rgb="FFFEF3C7"/>
        </patternFill>
      </fill>
    </dxf>
    <dxf>
      <font>
        <b/>
        <color rgb="FF991B1B"/>
      </font>
      <fill>
        <patternFill patternType="solid">
          <bgColor rgb="FFFEE2E2"/>
        </patternFill>
      </fill>
    </dxf>
    <dxf>
      <font>
        <b/>
        <color rgb="FF166534"/>
      </font>
      <fill>
        <patternFill patternType="solid">
          <bgColor rgb="FFDCFCE7"/>
        </patternFill>
      </fill>
    </dxf>
    <dxf>
      <font>
        <b/>
        <color rgb="FF991B1B"/>
      </font>
      <fill>
        <patternFill patternType="solid">
          <bgColor rgb="FFFEE2E2"/>
        </patternFill>
      </fill>
    </dxf>
    <dxf>
      <font>
        <b/>
        <color rgb="FF92400E"/>
      </font>
      <fill>
        <patternFill patternType="solid">
          <bgColor rgb="FFFEF3C7"/>
        </patternFill>
      </fill>
    </dxf>
    <dxf>
      <font>
        <b/>
        <color rgb="FF991B1B"/>
      </font>
      <fill>
        <patternFill patternType="solid">
          <bgColor rgb="FFFEE2E2"/>
        </patternFill>
      </fill>
    </dxf>
    <dxf>
      <font>
        <b/>
        <color rgb="FF166534"/>
      </font>
      <fill>
        <patternFill patternType="solid">
          <bgColor rgb="FFDCFCE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Actual sell-out and approved plan (EUR)</a:t>
            </a:r>
          </a:p>
        </c:rich>
      </c:tx>
      <c:overlay val="1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v>Actual EUR</c:v>
          </c:tx>
          <c:marker>
            <c:symbol val="none"/>
          </c:marker>
          <c:cat>
            <c:strRef>
              <c:f>'13_Dashboard_Data'!$N$2:$N$61</c:f>
              <c:strCache>
                <c:ptCount val="60"/>
                <c:pt idx="0">
                  <c:v>2025-01</c:v>
                </c:pt>
                <c:pt idx="1">
                  <c:v>2025-02</c:v>
                </c:pt>
                <c:pt idx="2">
                  <c:v>2025-03</c:v>
                </c:pt>
                <c:pt idx="3">
                  <c:v>2025-04</c:v>
                </c:pt>
                <c:pt idx="4">
                  <c:v>2025-05</c:v>
                </c:pt>
                <c:pt idx="5">
                  <c:v>2025-06</c:v>
                </c:pt>
                <c:pt idx="6">
                  <c:v>2025-07</c:v>
                </c:pt>
                <c:pt idx="7">
                  <c:v>2025-08</c:v>
                </c:pt>
                <c:pt idx="8">
                  <c:v>2025-09</c:v>
                </c:pt>
                <c:pt idx="9">
                  <c:v>2025-10</c:v>
                </c:pt>
                <c:pt idx="10">
                  <c:v>2025-11</c:v>
                </c:pt>
                <c:pt idx="11">
                  <c:v>2025-12</c:v>
                </c:pt>
                <c:pt idx="12">
                  <c:v>2026-01</c:v>
                </c:pt>
                <c:pt idx="13">
                  <c:v>2026-02</c:v>
                </c:pt>
                <c:pt idx="14">
                  <c:v>2026-03</c:v>
                </c:pt>
                <c:pt idx="15">
                  <c:v>2026-04</c:v>
                </c:pt>
                <c:pt idx="16">
                  <c:v>2026-05</c:v>
                </c:pt>
                <c:pt idx="17">
                  <c:v>2026-06</c:v>
                </c:pt>
                <c:pt idx="18">
                  <c:v>2026-07</c:v>
                </c:pt>
                <c:pt idx="19">
                  <c:v>2026-08</c:v>
                </c:pt>
                <c:pt idx="20">
                  <c:v>2026-09</c:v>
                </c:pt>
                <c:pt idx="21">
                  <c:v>2026-10</c:v>
                </c:pt>
                <c:pt idx="22">
                  <c:v>2026-11</c:v>
                </c:pt>
                <c:pt idx="23">
                  <c:v>2026-12</c:v>
                </c:pt>
                <c:pt idx="24">
                  <c:v>2027-01</c:v>
                </c:pt>
                <c:pt idx="25">
                  <c:v>2027-02</c:v>
                </c:pt>
                <c:pt idx="26">
                  <c:v>2027-03</c:v>
                </c:pt>
                <c:pt idx="27">
                  <c:v>2027-04</c:v>
                </c:pt>
                <c:pt idx="28">
                  <c:v>2027-05</c:v>
                </c:pt>
                <c:pt idx="29">
                  <c:v>2027-06</c:v>
                </c:pt>
                <c:pt idx="30">
                  <c:v>2027-07</c:v>
                </c:pt>
                <c:pt idx="31">
                  <c:v>2027-08</c:v>
                </c:pt>
                <c:pt idx="32">
                  <c:v>2027-09</c:v>
                </c:pt>
                <c:pt idx="33">
                  <c:v>2027-10</c:v>
                </c:pt>
                <c:pt idx="34">
                  <c:v>2027-11</c:v>
                </c:pt>
                <c:pt idx="35">
                  <c:v>2027-12</c:v>
                </c:pt>
                <c:pt idx="36">
                  <c:v>2028-01</c:v>
                </c:pt>
                <c:pt idx="37">
                  <c:v>2028-02</c:v>
                </c:pt>
                <c:pt idx="38">
                  <c:v>2028-03</c:v>
                </c:pt>
                <c:pt idx="39">
                  <c:v>2028-04</c:v>
                </c:pt>
                <c:pt idx="40">
                  <c:v>2028-05</c:v>
                </c:pt>
                <c:pt idx="41">
                  <c:v>2028-06</c:v>
                </c:pt>
                <c:pt idx="42">
                  <c:v>2028-07</c:v>
                </c:pt>
                <c:pt idx="43">
                  <c:v>2028-08</c:v>
                </c:pt>
                <c:pt idx="44">
                  <c:v>2028-09</c:v>
                </c:pt>
                <c:pt idx="45">
                  <c:v>2028-10</c:v>
                </c:pt>
                <c:pt idx="46">
                  <c:v>2028-11</c:v>
                </c:pt>
                <c:pt idx="47">
                  <c:v>2028-12</c:v>
                </c:pt>
                <c:pt idx="48">
                  <c:v>2029-01</c:v>
                </c:pt>
                <c:pt idx="49">
                  <c:v>2029-02</c:v>
                </c:pt>
                <c:pt idx="50">
                  <c:v>2029-03</c:v>
                </c:pt>
                <c:pt idx="51">
                  <c:v>2029-04</c:v>
                </c:pt>
                <c:pt idx="52">
                  <c:v>2029-05</c:v>
                </c:pt>
                <c:pt idx="53">
                  <c:v>2029-06</c:v>
                </c:pt>
                <c:pt idx="54">
                  <c:v>2029-07</c:v>
                </c:pt>
                <c:pt idx="55">
                  <c:v>2029-08</c:v>
                </c:pt>
                <c:pt idx="56">
                  <c:v>2029-09</c:v>
                </c:pt>
                <c:pt idx="57">
                  <c:v>2029-10</c:v>
                </c:pt>
                <c:pt idx="58">
                  <c:v>2029-11</c:v>
                </c:pt>
                <c:pt idx="59">
                  <c:v>2029-12</c:v>
                </c:pt>
              </c:strCache>
            </c:strRef>
          </c:cat>
          <c:val>
            <c:numRef>
              <c:f>'13_Dashboard_Data'!$O$2:$O$61</c:f>
              <c:numCache>
                <c:formatCode>\€#,##0</c:formatCode>
                <c:ptCount val="60"/>
                <c:pt idx="0">
                  <c:v>4097758.3499999996</c:v>
                </c:pt>
                <c:pt idx="1">
                  <c:v>4312157.3100000005</c:v>
                </c:pt>
                <c:pt idx="2">
                  <c:v>5382787.290000001</c:v>
                </c:pt>
                <c:pt idx="3">
                  <c:v>5395528.8300000001</c:v>
                </c:pt>
                <c:pt idx="4">
                  <c:v>6242130.0300000003</c:v>
                </c:pt>
                <c:pt idx="5">
                  <c:v>5831105.5700000003</c:v>
                </c:pt>
                <c:pt idx="6">
                  <c:v>5334510.1499999976</c:v>
                </c:pt>
                <c:pt idx="7">
                  <c:v>4967528.3100000005</c:v>
                </c:pt>
                <c:pt idx="8">
                  <c:v>6621341.7800000003</c:v>
                </c:pt>
                <c:pt idx="9">
                  <c:v>7148728.0399999982</c:v>
                </c:pt>
                <c:pt idx="10">
                  <c:v>8337965.4600000009</c:v>
                </c:pt>
                <c:pt idx="11">
                  <c:v>11422986.290000001</c:v>
                </c:pt>
                <c:pt idx="12">
                  <c:v>5175922.8900000006</c:v>
                </c:pt>
                <c:pt idx="13">
                  <c:v>5977982.5900000017</c:v>
                </c:pt>
                <c:pt idx="14">
                  <c:v>6128801.46</c:v>
                </c:pt>
                <c:pt idx="15">
                  <c:v>6639660.96</c:v>
                </c:pt>
                <c:pt idx="16">
                  <c:v>6992766.1399999997</c:v>
                </c:pt>
                <c:pt idx="17">
                  <c:v>6489805.0300000003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5E4-404C-AC8F-C37DBBC2A73C}"/>
            </c:ext>
          </c:extLst>
        </c:ser>
        <c:ser>
          <c:idx val="1"/>
          <c:order val="1"/>
          <c:tx>
            <c:v>Approved plan EUR</c:v>
          </c:tx>
          <c:marker>
            <c:symbol val="none"/>
          </c:marker>
          <c:cat>
            <c:strRef>
              <c:f>'13_Dashboard_Data'!$N$2:$N$61</c:f>
              <c:strCache>
                <c:ptCount val="60"/>
                <c:pt idx="0">
                  <c:v>2025-01</c:v>
                </c:pt>
                <c:pt idx="1">
                  <c:v>2025-02</c:v>
                </c:pt>
                <c:pt idx="2">
                  <c:v>2025-03</c:v>
                </c:pt>
                <c:pt idx="3">
                  <c:v>2025-04</c:v>
                </c:pt>
                <c:pt idx="4">
                  <c:v>2025-05</c:v>
                </c:pt>
                <c:pt idx="5">
                  <c:v>2025-06</c:v>
                </c:pt>
                <c:pt idx="6">
                  <c:v>2025-07</c:v>
                </c:pt>
                <c:pt idx="7">
                  <c:v>2025-08</c:v>
                </c:pt>
                <c:pt idx="8">
                  <c:v>2025-09</c:v>
                </c:pt>
                <c:pt idx="9">
                  <c:v>2025-10</c:v>
                </c:pt>
                <c:pt idx="10">
                  <c:v>2025-11</c:v>
                </c:pt>
                <c:pt idx="11">
                  <c:v>2025-12</c:v>
                </c:pt>
                <c:pt idx="12">
                  <c:v>2026-01</c:v>
                </c:pt>
                <c:pt idx="13">
                  <c:v>2026-02</c:v>
                </c:pt>
                <c:pt idx="14">
                  <c:v>2026-03</c:v>
                </c:pt>
                <c:pt idx="15">
                  <c:v>2026-04</c:v>
                </c:pt>
                <c:pt idx="16">
                  <c:v>2026-05</c:v>
                </c:pt>
                <c:pt idx="17">
                  <c:v>2026-06</c:v>
                </c:pt>
                <c:pt idx="18">
                  <c:v>2026-07</c:v>
                </c:pt>
                <c:pt idx="19">
                  <c:v>2026-08</c:v>
                </c:pt>
                <c:pt idx="20">
                  <c:v>2026-09</c:v>
                </c:pt>
                <c:pt idx="21">
                  <c:v>2026-10</c:v>
                </c:pt>
                <c:pt idx="22">
                  <c:v>2026-11</c:v>
                </c:pt>
                <c:pt idx="23">
                  <c:v>2026-12</c:v>
                </c:pt>
                <c:pt idx="24">
                  <c:v>2027-01</c:v>
                </c:pt>
                <c:pt idx="25">
                  <c:v>2027-02</c:v>
                </c:pt>
                <c:pt idx="26">
                  <c:v>2027-03</c:v>
                </c:pt>
                <c:pt idx="27">
                  <c:v>2027-04</c:v>
                </c:pt>
                <c:pt idx="28">
                  <c:v>2027-05</c:v>
                </c:pt>
                <c:pt idx="29">
                  <c:v>2027-06</c:v>
                </c:pt>
                <c:pt idx="30">
                  <c:v>2027-07</c:v>
                </c:pt>
                <c:pt idx="31">
                  <c:v>2027-08</c:v>
                </c:pt>
                <c:pt idx="32">
                  <c:v>2027-09</c:v>
                </c:pt>
                <c:pt idx="33">
                  <c:v>2027-10</c:v>
                </c:pt>
                <c:pt idx="34">
                  <c:v>2027-11</c:v>
                </c:pt>
                <c:pt idx="35">
                  <c:v>2027-12</c:v>
                </c:pt>
                <c:pt idx="36">
                  <c:v>2028-01</c:v>
                </c:pt>
                <c:pt idx="37">
                  <c:v>2028-02</c:v>
                </c:pt>
                <c:pt idx="38">
                  <c:v>2028-03</c:v>
                </c:pt>
                <c:pt idx="39">
                  <c:v>2028-04</c:v>
                </c:pt>
                <c:pt idx="40">
                  <c:v>2028-05</c:v>
                </c:pt>
                <c:pt idx="41">
                  <c:v>2028-06</c:v>
                </c:pt>
                <c:pt idx="42">
                  <c:v>2028-07</c:v>
                </c:pt>
                <c:pt idx="43">
                  <c:v>2028-08</c:v>
                </c:pt>
                <c:pt idx="44">
                  <c:v>2028-09</c:v>
                </c:pt>
                <c:pt idx="45">
                  <c:v>2028-10</c:v>
                </c:pt>
                <c:pt idx="46">
                  <c:v>2028-11</c:v>
                </c:pt>
                <c:pt idx="47">
                  <c:v>2028-12</c:v>
                </c:pt>
                <c:pt idx="48">
                  <c:v>2029-01</c:v>
                </c:pt>
                <c:pt idx="49">
                  <c:v>2029-02</c:v>
                </c:pt>
                <c:pt idx="50">
                  <c:v>2029-03</c:v>
                </c:pt>
                <c:pt idx="51">
                  <c:v>2029-04</c:v>
                </c:pt>
                <c:pt idx="52">
                  <c:v>2029-05</c:v>
                </c:pt>
                <c:pt idx="53">
                  <c:v>2029-06</c:v>
                </c:pt>
                <c:pt idx="54">
                  <c:v>2029-07</c:v>
                </c:pt>
                <c:pt idx="55">
                  <c:v>2029-08</c:v>
                </c:pt>
                <c:pt idx="56">
                  <c:v>2029-09</c:v>
                </c:pt>
                <c:pt idx="57">
                  <c:v>2029-10</c:v>
                </c:pt>
                <c:pt idx="58">
                  <c:v>2029-11</c:v>
                </c:pt>
                <c:pt idx="59">
                  <c:v>2029-12</c:v>
                </c:pt>
              </c:strCache>
            </c:strRef>
          </c:cat>
          <c:val>
            <c:numRef>
              <c:f>'13_Dashboard_Data'!$P$2:$P$61</c:f>
              <c:numCache>
                <c:formatCode>\€#,##0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5748466.8389435289</c:v>
                </c:pt>
                <c:pt idx="19">
                  <c:v>5393151.8456382351</c:v>
                </c:pt>
                <c:pt idx="20">
                  <c:v>7415155.1393311759</c:v>
                </c:pt>
                <c:pt idx="21">
                  <c:v>8318267.1912629437</c:v>
                </c:pt>
                <c:pt idx="22">
                  <c:v>9685976.3812845889</c:v>
                </c:pt>
                <c:pt idx="23">
                  <c:v>13624650.171928873</c:v>
                </c:pt>
                <c:pt idx="24">
                  <c:v>6039800.925979563</c:v>
                </c:pt>
                <c:pt idx="25">
                  <c:v>6982839.9986058185</c:v>
                </c:pt>
                <c:pt idx="26">
                  <c:v>7201500.1027184706</c:v>
                </c:pt>
                <c:pt idx="27">
                  <c:v>7541731.2325484054</c:v>
                </c:pt>
                <c:pt idx="28">
                  <c:v>8079795.5129260644</c:v>
                </c:pt>
                <c:pt idx="29">
                  <c:v>7459906.0769298766</c:v>
                </c:pt>
                <c:pt idx="30">
                  <c:v>6299225.5033643842</c:v>
                </c:pt>
                <c:pt idx="31">
                  <c:v>6008865.1131571336</c:v>
                </c:pt>
                <c:pt idx="32">
                  <c:v>8657626.5101265684</c:v>
                </c:pt>
                <c:pt idx="33">
                  <c:v>9753134.6469682716</c:v>
                </c:pt>
                <c:pt idx="34">
                  <c:v>11099657.486041285</c:v>
                </c:pt>
                <c:pt idx="35">
                  <c:v>15927767.358820427</c:v>
                </c:pt>
                <c:pt idx="36">
                  <c:v>7047517.629612253</c:v>
                </c:pt>
                <c:pt idx="37">
                  <c:v>8010568.9241401721</c:v>
                </c:pt>
                <c:pt idx="38">
                  <c:v>8256041.919982912</c:v>
                </c:pt>
                <c:pt idx="39">
                  <c:v>8479962.9716244377</c:v>
                </c:pt>
                <c:pt idx="40">
                  <c:v>8876372.6950493511</c:v>
                </c:pt>
                <c:pt idx="41">
                  <c:v>8228492.9420717265</c:v>
                </c:pt>
                <c:pt idx="42">
                  <c:v>6814176.2622650927</c:v>
                </c:pt>
                <c:pt idx="43">
                  <c:v>6332177.0083866874</c:v>
                </c:pt>
                <c:pt idx="44">
                  <c:v>9586391.7048419341</c:v>
                </c:pt>
                <c:pt idx="45">
                  <c:v>10990400.775621526</c:v>
                </c:pt>
                <c:pt idx="46">
                  <c:v>12638749.714051917</c:v>
                </c:pt>
                <c:pt idx="47">
                  <c:v>18075914.501631979</c:v>
                </c:pt>
                <c:pt idx="48">
                  <c:v>8074415.7987666978</c:v>
                </c:pt>
                <c:pt idx="49">
                  <c:v>9151756.658565687</c:v>
                </c:pt>
                <c:pt idx="50">
                  <c:v>9403730.2969378177</c:v>
                </c:pt>
                <c:pt idx="51">
                  <c:v>9377567.6798470244</c:v>
                </c:pt>
                <c:pt idx="52">
                  <c:v>9876484.3486560006</c:v>
                </c:pt>
                <c:pt idx="53">
                  <c:v>9275426.062820306</c:v>
                </c:pt>
                <c:pt idx="54">
                  <c:v>7577469.9403290125</c:v>
                </c:pt>
                <c:pt idx="55">
                  <c:v>6982429.571616211</c:v>
                </c:pt>
                <c:pt idx="56">
                  <c:v>11020961.145773513</c:v>
                </c:pt>
                <c:pt idx="57">
                  <c:v>12578962.632475561</c:v>
                </c:pt>
                <c:pt idx="58">
                  <c:v>14473737.071010234</c:v>
                </c:pt>
                <c:pt idx="59">
                  <c:v>21093906.971823707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5E4-404C-AC8F-C37DBBC2A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txPr>
          <a:bodyPr anchorCtr="1"/>
          <a:lstStyle/>
          <a:p>
            <a:pPr>
              <a:defRPr sz="600"/>
            </a:pPr>
            <a:endParaRPr lang="en-US"/>
          </a:p>
        </c:txPr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\€#,##0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Coverage and timeliness</a:t>
            </a:r>
          </a:p>
        </c:rich>
      </c:tx>
      <c:overlay val="1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v>Coverage</c:v>
          </c:tx>
          <c:marker>
            <c:symbol val="none"/>
          </c:marker>
          <c:cat>
            <c:strRef>
              <c:f>'13_Dashboard_Data'!$A$2:$A$19</c:f>
              <c:strCache>
                <c:ptCount val="18"/>
                <c:pt idx="0">
                  <c:v>2025-01</c:v>
                </c:pt>
                <c:pt idx="1">
                  <c:v>2025-02</c:v>
                </c:pt>
                <c:pt idx="2">
                  <c:v>2025-03</c:v>
                </c:pt>
                <c:pt idx="3">
                  <c:v>2025-04</c:v>
                </c:pt>
                <c:pt idx="4">
                  <c:v>2025-05</c:v>
                </c:pt>
                <c:pt idx="5">
                  <c:v>2025-06</c:v>
                </c:pt>
                <c:pt idx="6">
                  <c:v>2025-07</c:v>
                </c:pt>
                <c:pt idx="7">
                  <c:v>2025-08</c:v>
                </c:pt>
                <c:pt idx="8">
                  <c:v>2025-09</c:v>
                </c:pt>
                <c:pt idx="9">
                  <c:v>2025-10</c:v>
                </c:pt>
                <c:pt idx="10">
                  <c:v>2025-11</c:v>
                </c:pt>
                <c:pt idx="11">
                  <c:v>2025-12</c:v>
                </c:pt>
                <c:pt idx="12">
                  <c:v>2026-01</c:v>
                </c:pt>
                <c:pt idx="13">
                  <c:v>2026-02</c:v>
                </c:pt>
                <c:pt idx="14">
                  <c:v>2026-03</c:v>
                </c:pt>
                <c:pt idx="15">
                  <c:v>2026-04</c:v>
                </c:pt>
                <c:pt idx="16">
                  <c:v>2026-05</c:v>
                </c:pt>
                <c:pt idx="17">
                  <c:v>2026-06</c:v>
                </c:pt>
              </c:strCache>
            </c:strRef>
          </c:cat>
          <c:val>
            <c:numRef>
              <c:f>'13_Dashboard_Data'!$E$2:$E$19</c:f>
              <c:numCache>
                <c:formatCode>0.0%</c:formatCode>
                <c:ptCount val="18"/>
                <c:pt idx="0">
                  <c:v>0.80341880341880345</c:v>
                </c:pt>
                <c:pt idx="1">
                  <c:v>0.77872340425531916</c:v>
                </c:pt>
                <c:pt idx="2">
                  <c:v>0.8425531914893617</c:v>
                </c:pt>
                <c:pt idx="3">
                  <c:v>0.8425531914893617</c:v>
                </c:pt>
                <c:pt idx="4">
                  <c:v>0.86974789915966388</c:v>
                </c:pt>
                <c:pt idx="5">
                  <c:v>0.87815126050420167</c:v>
                </c:pt>
                <c:pt idx="6">
                  <c:v>0.8833333333333333</c:v>
                </c:pt>
                <c:pt idx="7">
                  <c:v>0.85833333333333328</c:v>
                </c:pt>
                <c:pt idx="8">
                  <c:v>0.92500000000000004</c:v>
                </c:pt>
                <c:pt idx="9">
                  <c:v>0.90336134453781514</c:v>
                </c:pt>
                <c:pt idx="10">
                  <c:v>0.90254237288135597</c:v>
                </c:pt>
                <c:pt idx="11">
                  <c:v>0.94468085106382982</c:v>
                </c:pt>
                <c:pt idx="12">
                  <c:v>0.92340425531914894</c:v>
                </c:pt>
                <c:pt idx="13">
                  <c:v>0.96551724137931039</c:v>
                </c:pt>
                <c:pt idx="14">
                  <c:v>0.95238095238095233</c:v>
                </c:pt>
                <c:pt idx="15">
                  <c:v>0.9869565217391304</c:v>
                </c:pt>
                <c:pt idx="16">
                  <c:v>0.98253275109170302</c:v>
                </c:pt>
                <c:pt idx="17">
                  <c:v>0.97807017543859653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771-5947-B362-E9E5FE298D54}"/>
            </c:ext>
          </c:extLst>
        </c:ser>
        <c:ser>
          <c:idx val="1"/>
          <c:order val="1"/>
          <c:tx>
            <c:v>On-time</c:v>
          </c:tx>
          <c:marker>
            <c:symbol val="none"/>
          </c:marker>
          <c:cat>
            <c:strRef>
              <c:f>'13_Dashboard_Data'!$A$2:$A$19</c:f>
              <c:strCache>
                <c:ptCount val="18"/>
                <c:pt idx="0">
                  <c:v>2025-01</c:v>
                </c:pt>
                <c:pt idx="1">
                  <c:v>2025-02</c:v>
                </c:pt>
                <c:pt idx="2">
                  <c:v>2025-03</c:v>
                </c:pt>
                <c:pt idx="3">
                  <c:v>2025-04</c:v>
                </c:pt>
                <c:pt idx="4">
                  <c:v>2025-05</c:v>
                </c:pt>
                <c:pt idx="5">
                  <c:v>2025-06</c:v>
                </c:pt>
                <c:pt idx="6">
                  <c:v>2025-07</c:v>
                </c:pt>
                <c:pt idx="7">
                  <c:v>2025-08</c:v>
                </c:pt>
                <c:pt idx="8">
                  <c:v>2025-09</c:v>
                </c:pt>
                <c:pt idx="9">
                  <c:v>2025-10</c:v>
                </c:pt>
                <c:pt idx="10">
                  <c:v>2025-11</c:v>
                </c:pt>
                <c:pt idx="11">
                  <c:v>2025-12</c:v>
                </c:pt>
                <c:pt idx="12">
                  <c:v>2026-01</c:v>
                </c:pt>
                <c:pt idx="13">
                  <c:v>2026-02</c:v>
                </c:pt>
                <c:pt idx="14">
                  <c:v>2026-03</c:v>
                </c:pt>
                <c:pt idx="15">
                  <c:v>2026-04</c:v>
                </c:pt>
                <c:pt idx="16">
                  <c:v>2026-05</c:v>
                </c:pt>
                <c:pt idx="17">
                  <c:v>2026-06</c:v>
                </c:pt>
              </c:strCache>
            </c:strRef>
          </c:cat>
          <c:val>
            <c:numRef>
              <c:f>'13_Dashboard_Data'!$F$2:$F$19</c:f>
              <c:numCache>
                <c:formatCode>0.0%</c:formatCode>
                <c:ptCount val="18"/>
                <c:pt idx="0">
                  <c:v>0.75620567375886527</c:v>
                </c:pt>
                <c:pt idx="1">
                  <c:v>0.80464480874316935</c:v>
                </c:pt>
                <c:pt idx="2">
                  <c:v>0.79966329966329963</c:v>
                </c:pt>
                <c:pt idx="3">
                  <c:v>0.8244949494949495</c:v>
                </c:pt>
                <c:pt idx="4">
                  <c:v>0.84541062801932365</c:v>
                </c:pt>
                <c:pt idx="5">
                  <c:v>0.87360446570972883</c:v>
                </c:pt>
                <c:pt idx="6">
                  <c:v>0.88600628930817615</c:v>
                </c:pt>
                <c:pt idx="7">
                  <c:v>0.88309061488673135</c:v>
                </c:pt>
                <c:pt idx="8">
                  <c:v>0.91403903903903905</c:v>
                </c:pt>
                <c:pt idx="9">
                  <c:v>0.90968992248062019</c:v>
                </c:pt>
                <c:pt idx="10">
                  <c:v>0.92918622848200316</c:v>
                </c:pt>
                <c:pt idx="11">
                  <c:v>0.93656156156156156</c:v>
                </c:pt>
                <c:pt idx="12">
                  <c:v>0.95660522273425497</c:v>
                </c:pt>
                <c:pt idx="13">
                  <c:v>0.95572916666666663</c:v>
                </c:pt>
                <c:pt idx="14">
                  <c:v>0.9579545454545455</c:v>
                </c:pt>
                <c:pt idx="15">
                  <c:v>0.96475770925110127</c:v>
                </c:pt>
                <c:pt idx="16">
                  <c:v>0.97370370370370374</c:v>
                </c:pt>
                <c:pt idx="17">
                  <c:v>0.97683109118086697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771-5947-B362-E9E5FE298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txPr>
          <a:bodyPr anchorCtr="1"/>
          <a:lstStyle/>
          <a:p>
            <a:pPr>
              <a:defRPr sz="600"/>
            </a:pPr>
            <a:endParaRPr lang="en-US"/>
          </a:p>
        </c:txPr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  <c:max val="1"/>
          <c:min val="0.6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0.0%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Sell-out by market (EUR)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Actual sell-out EUR</c:v>
          </c:tx>
          <c:invertIfNegative val="1"/>
          <c:cat>
            <c:strRef>
              <c:f>'13_Dashboard_Data'!$G$2:$G$13</c:f>
              <c:strCache>
                <c:ptCount val="12"/>
                <c:pt idx="0">
                  <c:v>AE</c:v>
                </c:pt>
                <c:pt idx="1">
                  <c:v>CA</c:v>
                </c:pt>
                <c:pt idx="2">
                  <c:v>CH</c:v>
                </c:pt>
                <c:pt idx="3">
                  <c:v>CN</c:v>
                </c:pt>
                <c:pt idx="4">
                  <c:v>DE</c:v>
                </c:pt>
                <c:pt idx="5">
                  <c:v>ES</c:v>
                </c:pt>
                <c:pt idx="6">
                  <c:v>FR</c:v>
                </c:pt>
                <c:pt idx="7">
                  <c:v>IT</c:v>
                </c:pt>
                <c:pt idx="8">
                  <c:v>JP</c:v>
                </c:pt>
                <c:pt idx="9">
                  <c:v>KR</c:v>
                </c:pt>
                <c:pt idx="10">
                  <c:v>UK</c:v>
                </c:pt>
                <c:pt idx="11">
                  <c:v>US</c:v>
                </c:pt>
              </c:strCache>
            </c:strRef>
          </c:cat>
          <c:val>
            <c:numRef>
              <c:f>'13_Dashboard_Data'!$H$2:$H$13</c:f>
              <c:numCache>
                <c:formatCode>\€#,##0</c:formatCode>
                <c:ptCount val="12"/>
                <c:pt idx="0">
                  <c:v>4658871.1400000006</c:v>
                </c:pt>
                <c:pt idx="1">
                  <c:v>3737458.1400000006</c:v>
                </c:pt>
                <c:pt idx="2">
                  <c:v>4033137.8600000008</c:v>
                </c:pt>
                <c:pt idx="3">
                  <c:v>8056769.0600000005</c:v>
                </c:pt>
                <c:pt idx="4">
                  <c:v>7657485.6599999992</c:v>
                </c:pt>
                <c:pt idx="5">
                  <c:v>5022249.01</c:v>
                </c:pt>
                <c:pt idx="6">
                  <c:v>30218506.719999999</c:v>
                </c:pt>
                <c:pt idx="7">
                  <c:v>6937473.4199999999</c:v>
                </c:pt>
                <c:pt idx="8">
                  <c:v>8791987.8000000007</c:v>
                </c:pt>
                <c:pt idx="9">
                  <c:v>9090726.6600000001</c:v>
                </c:pt>
                <c:pt idx="10">
                  <c:v>11209923.580000002</c:v>
                </c:pt>
                <c:pt idx="11">
                  <c:v>13084877.429999996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60-5A4A-8896-EB48F6940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txPr>
          <a:bodyPr anchorCtr="1"/>
          <a:lstStyle/>
          <a:p>
            <a:pPr>
              <a:defRPr sz="600"/>
            </a:pPr>
            <a:endParaRPr lang="en-US"/>
          </a:p>
        </c:txPr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\€#,##0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Critical data-quality pass rate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Raw pass %</c:v>
          </c:tx>
          <c:invertIfNegative val="1"/>
          <c:cat>
            <c:strRef>
              <c:f>'13_Dashboard_Data'!$J$2:$J$5</c:f>
              <c:strCache>
                <c:ptCount val="4"/>
                <c:pt idx="0">
                  <c:v>DQ_SO_001</c:v>
                </c:pt>
                <c:pt idx="1">
                  <c:v>DQ_SO_002</c:v>
                </c:pt>
                <c:pt idx="2">
                  <c:v>DQ_SO_003</c:v>
                </c:pt>
                <c:pt idx="3">
                  <c:v>DQ_SO_004</c:v>
                </c:pt>
              </c:strCache>
            </c:strRef>
          </c:cat>
          <c:val>
            <c:numRef>
              <c:f>'13_Dashboard_Data'!$K$2:$K$5</c:f>
              <c:numCache>
                <c:formatCode>0.0%</c:formatCode>
                <c:ptCount val="4"/>
                <c:pt idx="0">
                  <c:v>0.9920245799830032</c:v>
                </c:pt>
                <c:pt idx="1">
                  <c:v>0.99402933036978924</c:v>
                </c:pt>
                <c:pt idx="2">
                  <c:v>0.99701466518489468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A7-8B40-BC0B-DE1BB5C481FD}"/>
            </c:ext>
          </c:extLst>
        </c:ser>
        <c:ser>
          <c:idx val="1"/>
          <c:order val="1"/>
          <c:tx>
            <c:v>Curated pass %</c:v>
          </c:tx>
          <c:invertIfNegative val="1"/>
          <c:cat>
            <c:strRef>
              <c:f>'13_Dashboard_Data'!$J$2:$J$5</c:f>
              <c:strCache>
                <c:ptCount val="4"/>
                <c:pt idx="0">
                  <c:v>DQ_SO_001</c:v>
                </c:pt>
                <c:pt idx="1">
                  <c:v>DQ_SO_002</c:v>
                </c:pt>
                <c:pt idx="2">
                  <c:v>DQ_SO_003</c:v>
                </c:pt>
                <c:pt idx="3">
                  <c:v>DQ_SO_004</c:v>
                </c:pt>
              </c:strCache>
            </c:strRef>
          </c:cat>
          <c:val>
            <c:numRef>
              <c:f>'13_Dashboard_Data'!$L$2:$L$5</c:f>
              <c:numCache>
                <c:formatCode>0.0%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A7-8B40-BC0B-DE1BB5C48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  <c:max val="1"/>
          <c:min val="0.96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0.0%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431800</xdr:colOff>
      <xdr:row>70</xdr:row>
      <xdr:rowOff>50800</xdr:rowOff>
    </xdr:to>
    <xdr:sp macro="" textlink="">
      <xdr:nvSpPr>
        <xdr:cNvPr id="1026" name="Text Box 2" hidden="1">
          <a:extLst>
            <a:ext uri="{FF2B5EF4-FFF2-40B4-BE49-F238E27FC236}">
              <a16:creationId xmlns:a16="http://schemas.microsoft.com/office/drawing/2014/main" id="{EB02911B-2C45-C7C0-A86D-81B52AA9E2C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482600</xdr:colOff>
      <xdr:row>70</xdr:row>
      <xdr:rowOff>25400</xdr:rowOff>
    </xdr:to>
    <xdr:sp macro="" textlink="">
      <xdr:nvSpPr>
        <xdr:cNvPr id="2050" name="Text Box 2" hidden="1">
          <a:extLst>
            <a:ext uri="{FF2B5EF4-FFF2-40B4-BE49-F238E27FC236}">
              <a16:creationId xmlns:a16="http://schemas.microsoft.com/office/drawing/2014/main" id="{7518F1B7-1152-970E-4F11-C2CB51A55E1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15</xdr:row>
      <xdr:rowOff>0</xdr:rowOff>
    </xdr:from>
    <xdr:to>
      <xdr:col>16</xdr:col>
      <xdr:colOff>0</xdr:colOff>
      <xdr:row>29</xdr:row>
      <xdr:rowOff>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30</xdr:row>
      <xdr:rowOff>0</xdr:rowOff>
    </xdr:from>
    <xdr:to>
      <xdr:col>8</xdr:col>
      <xdr:colOff>0</xdr:colOff>
      <xdr:row>44</xdr:row>
      <xdr:rowOff>0</xdr:rowOff>
    </xdr:to>
    <xdr:graphicFrame macro="">
      <xdr:nvGraphicFramePr>
        <xdr:cNvPr id="4" name="Chart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30</xdr:row>
      <xdr:rowOff>0</xdr:rowOff>
    </xdr:from>
    <xdr:to>
      <xdr:col>16</xdr:col>
      <xdr:colOff>0</xdr:colOff>
      <xdr:row>44</xdr:row>
      <xdr:rowOff>0</xdr:rowOff>
    </xdr:to>
    <xdr:graphicFrame macro="">
      <xdr:nvGraphicFramePr>
        <xdr:cNvPr id="5" name="Chart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odel Owner" id="{F9CE4C92-A571-44E1-B450-08E1EF5FD3F4}" userId="" providerId=""/>
</personList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" dT="2026-07-13T02:57:18.73" personId="{F9CE4C92-A571-44E1-B450-08E1EF5FD3F4}" id="{B7AD93CD-2504-7351-771A-CA5134B1EB61}">
    <text>Source: Python statistical forecast. This is the only planning calculation imported as a value; network uplift, overrides and approved plan are calculated in Excel.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8" dT="2026-07-13T12:37:45.62" personId="{F9CE4C92-A571-44E1-B450-08E1EF5FD3F4}" id="{12B02EDE-C5E8-0AC2-FAFE-5612E7DFE99D}">
    <text>Source: Python GradientBoosting backtest output. Excel recalculates error, absolute error, APE, WAPE and bias from the imported actual and forecast values.</text>
  </threadedComment>
</ThreadedComment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microsoft.com/office/2017/10/relationships/threadedComment" Target="../threadedComments/threadedComment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showGridLines="0" tabSelected="1" workbookViewId="0">
      <selection sqref="A1:H2"/>
    </sheetView>
  </sheetViews>
  <sheetFormatPr baseColWidth="10" defaultColWidth="8.83203125" defaultRowHeight="14"/>
  <cols>
    <col min="1" max="1" width="18" customWidth="1"/>
    <col min="2" max="2" width="48" customWidth="1"/>
    <col min="3" max="3" width="23" customWidth="1"/>
    <col min="4" max="4" width="38" customWidth="1"/>
    <col min="5" max="8" width="3" customWidth="1"/>
  </cols>
  <sheetData>
    <row r="1" spans="1:8">
      <c r="A1" s="31" t="s">
        <v>0</v>
      </c>
      <c r="B1" s="31" t="s">
        <v>0</v>
      </c>
      <c r="C1" s="31" t="s">
        <v>0</v>
      </c>
      <c r="D1" s="31" t="s">
        <v>0</v>
      </c>
      <c r="E1" s="31" t="s">
        <v>0</v>
      </c>
      <c r="F1" s="31" t="s">
        <v>0</v>
      </c>
      <c r="G1" s="31" t="s">
        <v>0</v>
      </c>
      <c r="H1" s="31" t="s">
        <v>0</v>
      </c>
    </row>
    <row r="2" spans="1:8">
      <c r="A2" s="31" t="s">
        <v>0</v>
      </c>
      <c r="B2" s="31" t="s">
        <v>0</v>
      </c>
      <c r="C2" s="31" t="s">
        <v>0</v>
      </c>
      <c r="D2" s="31" t="s">
        <v>0</v>
      </c>
      <c r="E2" s="31" t="s">
        <v>0</v>
      </c>
      <c r="F2" s="31" t="s">
        <v>0</v>
      </c>
      <c r="G2" s="31" t="s">
        <v>0</v>
      </c>
      <c r="H2" s="31" t="s">
        <v>0</v>
      </c>
    </row>
    <row r="3" spans="1:8">
      <c r="A3" s="32" t="s">
        <v>1</v>
      </c>
      <c r="B3" s="32" t="s">
        <v>1</v>
      </c>
      <c r="C3" s="32" t="s">
        <v>1</v>
      </c>
      <c r="D3" s="32" t="s">
        <v>1</v>
      </c>
      <c r="E3" s="32" t="s">
        <v>1</v>
      </c>
      <c r="F3" s="32" t="s">
        <v>1</v>
      </c>
      <c r="G3" s="32" t="s">
        <v>1</v>
      </c>
      <c r="H3" s="32" t="s">
        <v>1</v>
      </c>
    </row>
    <row r="4" spans="1:8">
      <c r="A4" s="18"/>
      <c r="B4" s="18"/>
      <c r="C4" s="18"/>
      <c r="D4" s="18"/>
      <c r="E4" s="18"/>
      <c r="F4" s="18"/>
      <c r="G4" s="18"/>
      <c r="H4" s="18"/>
    </row>
    <row r="5" spans="1:8">
      <c r="A5" s="33" t="s">
        <v>2</v>
      </c>
      <c r="B5" s="33" t="s">
        <v>2</v>
      </c>
      <c r="C5" s="33" t="s">
        <v>2</v>
      </c>
      <c r="D5" s="33" t="s">
        <v>2</v>
      </c>
      <c r="E5" s="33" t="s">
        <v>2</v>
      </c>
      <c r="F5" s="33" t="s">
        <v>2</v>
      </c>
      <c r="G5" s="33" t="s">
        <v>2</v>
      </c>
      <c r="H5" s="33" t="s">
        <v>2</v>
      </c>
    </row>
    <row r="6" spans="1:8">
      <c r="A6" s="34" t="s">
        <v>3</v>
      </c>
      <c r="B6" s="34" t="s">
        <v>3</v>
      </c>
      <c r="C6" s="34" t="s">
        <v>3</v>
      </c>
      <c r="D6" s="34" t="s">
        <v>3</v>
      </c>
      <c r="E6" s="34" t="s">
        <v>3</v>
      </c>
      <c r="F6" s="34" t="s">
        <v>3</v>
      </c>
      <c r="G6" s="34" t="s">
        <v>3</v>
      </c>
      <c r="H6" s="34" t="s">
        <v>3</v>
      </c>
    </row>
    <row r="7" spans="1:8">
      <c r="A7" s="34" t="s">
        <v>3</v>
      </c>
      <c r="B7" s="34" t="s">
        <v>3</v>
      </c>
      <c r="C7" s="34" t="s">
        <v>3</v>
      </c>
      <c r="D7" s="34" t="s">
        <v>3</v>
      </c>
      <c r="E7" s="34" t="s">
        <v>3</v>
      </c>
      <c r="F7" s="34" t="s">
        <v>3</v>
      </c>
      <c r="G7" s="34" t="s">
        <v>3</v>
      </c>
      <c r="H7" s="34" t="s">
        <v>3</v>
      </c>
    </row>
    <row r="8" spans="1:8">
      <c r="A8" s="34" t="s">
        <v>3</v>
      </c>
      <c r="B8" s="34" t="s">
        <v>3</v>
      </c>
      <c r="C8" s="34" t="s">
        <v>3</v>
      </c>
      <c r="D8" s="34" t="s">
        <v>3</v>
      </c>
      <c r="E8" s="34" t="s">
        <v>3</v>
      </c>
      <c r="F8" s="34" t="s">
        <v>3</v>
      </c>
      <c r="G8" s="34" t="s">
        <v>3</v>
      </c>
      <c r="H8" s="34" t="s">
        <v>3</v>
      </c>
    </row>
    <row r="9" spans="1:8">
      <c r="A9" s="18"/>
      <c r="B9" s="18"/>
      <c r="C9" s="18"/>
      <c r="D9" s="18"/>
      <c r="E9" s="18"/>
      <c r="F9" s="18"/>
      <c r="G9" s="18"/>
      <c r="H9" s="18"/>
    </row>
    <row r="10" spans="1:8" ht="30" customHeight="1">
      <c r="A10" s="2" t="s">
        <v>4</v>
      </c>
      <c r="B10" s="3" t="s">
        <v>5</v>
      </c>
      <c r="C10" s="3" t="s">
        <v>6</v>
      </c>
      <c r="D10" s="4" t="s">
        <v>7</v>
      </c>
      <c r="E10" s="18"/>
      <c r="F10" s="18"/>
      <c r="G10" s="18"/>
      <c r="H10" s="18"/>
    </row>
    <row r="11" spans="1:8">
      <c r="A11" s="7" t="s">
        <v>8</v>
      </c>
      <c r="B11" s="8" t="s">
        <v>9</v>
      </c>
      <c r="C11" s="8" t="s">
        <v>10</v>
      </c>
      <c r="D11" s="8" t="s">
        <v>11</v>
      </c>
      <c r="E11" s="18"/>
      <c r="F11" s="18"/>
      <c r="G11" s="18"/>
      <c r="H11" s="18"/>
    </row>
    <row r="12" spans="1:8">
      <c r="A12" s="9" t="s">
        <v>12</v>
      </c>
      <c r="B12" s="8" t="s">
        <v>13</v>
      </c>
      <c r="C12" s="8" t="s">
        <v>14</v>
      </c>
      <c r="D12" s="8" t="s">
        <v>15</v>
      </c>
      <c r="E12" s="18"/>
      <c r="F12" s="18"/>
      <c r="G12" s="18"/>
      <c r="H12" s="18"/>
    </row>
    <row r="13" spans="1:8">
      <c r="A13" s="10" t="s">
        <v>16</v>
      </c>
      <c r="B13" s="8" t="s">
        <v>17</v>
      </c>
      <c r="C13" s="8" t="s">
        <v>14</v>
      </c>
      <c r="D13" s="8" t="s">
        <v>18</v>
      </c>
      <c r="E13" s="18"/>
      <c r="F13" s="18"/>
      <c r="G13" s="18"/>
      <c r="H13" s="18"/>
    </row>
    <row r="14" spans="1:8">
      <c r="A14" s="8" t="s">
        <v>19</v>
      </c>
      <c r="B14" s="8" t="s">
        <v>20</v>
      </c>
      <c r="C14" s="8" t="s">
        <v>14</v>
      </c>
      <c r="D14" s="8" t="s">
        <v>21</v>
      </c>
      <c r="E14" s="18"/>
      <c r="F14" s="18"/>
      <c r="G14" s="18"/>
      <c r="H14" s="18"/>
    </row>
    <row r="15" spans="1:8">
      <c r="A15" s="18"/>
      <c r="B15" s="18"/>
      <c r="C15" s="18"/>
      <c r="D15" s="18"/>
      <c r="E15" s="18"/>
      <c r="F15" s="18"/>
      <c r="G15" s="18"/>
      <c r="H15" s="18"/>
    </row>
    <row r="16" spans="1:8">
      <c r="A16" s="18"/>
      <c r="B16" s="18"/>
      <c r="C16" s="18"/>
      <c r="D16" s="18"/>
      <c r="E16" s="18"/>
      <c r="F16" s="18"/>
      <c r="G16" s="18"/>
      <c r="H16" s="18"/>
    </row>
    <row r="17" spans="1:8" ht="30" customHeight="1">
      <c r="A17" s="2" t="s">
        <v>22</v>
      </c>
      <c r="B17" s="3" t="s">
        <v>23</v>
      </c>
      <c r="C17" s="3" t="s">
        <v>24</v>
      </c>
      <c r="D17" s="4" t="s">
        <v>25</v>
      </c>
      <c r="E17" s="18"/>
      <c r="F17" s="18"/>
      <c r="G17" s="18"/>
      <c r="H17" s="18"/>
    </row>
    <row r="18" spans="1:8">
      <c r="A18" s="8">
        <v>1</v>
      </c>
      <c r="B18" s="8" t="s">
        <v>26</v>
      </c>
      <c r="C18" s="8" t="s">
        <v>27</v>
      </c>
      <c r="D18" s="8" t="s">
        <v>28</v>
      </c>
      <c r="E18" s="18"/>
      <c r="F18" s="18"/>
      <c r="G18" s="18"/>
      <c r="H18" s="18"/>
    </row>
    <row r="19" spans="1:8">
      <c r="A19" s="8">
        <v>2</v>
      </c>
      <c r="B19" s="8" t="s">
        <v>29</v>
      </c>
      <c r="C19" s="8" t="s">
        <v>30</v>
      </c>
      <c r="D19" s="8" t="s">
        <v>31</v>
      </c>
      <c r="E19" s="18"/>
      <c r="F19" s="18"/>
      <c r="G19" s="18"/>
      <c r="H19" s="18"/>
    </row>
    <row r="20" spans="1:8">
      <c r="A20" s="8">
        <v>3</v>
      </c>
      <c r="B20" s="8" t="s">
        <v>32</v>
      </c>
      <c r="C20" s="8" t="s">
        <v>33</v>
      </c>
      <c r="D20" s="8" t="s">
        <v>34</v>
      </c>
      <c r="E20" s="18"/>
      <c r="F20" s="18"/>
      <c r="G20" s="18"/>
      <c r="H20" s="18"/>
    </row>
    <row r="21" spans="1:8">
      <c r="A21" s="8">
        <v>4</v>
      </c>
      <c r="B21" s="8" t="s">
        <v>35</v>
      </c>
      <c r="C21" s="8" t="s">
        <v>36</v>
      </c>
      <c r="D21" s="8" t="s">
        <v>37</v>
      </c>
      <c r="E21" s="18"/>
      <c r="F21" s="18"/>
      <c r="G21" s="18"/>
      <c r="H21" s="18"/>
    </row>
    <row r="22" spans="1:8">
      <c r="A22" s="8">
        <v>5</v>
      </c>
      <c r="B22" s="8" t="s">
        <v>38</v>
      </c>
      <c r="C22" s="8" t="s">
        <v>39</v>
      </c>
      <c r="D22" s="8" t="s">
        <v>40</v>
      </c>
      <c r="E22" s="18"/>
      <c r="F22" s="18"/>
      <c r="G22" s="18"/>
      <c r="H22" s="18"/>
    </row>
    <row r="23" spans="1:8">
      <c r="A23" s="8">
        <v>6</v>
      </c>
      <c r="B23" s="8" t="s">
        <v>41</v>
      </c>
      <c r="C23" s="8" t="s">
        <v>27</v>
      </c>
      <c r="D23" s="8" t="s">
        <v>42</v>
      </c>
      <c r="E23" s="18"/>
      <c r="F23" s="18"/>
      <c r="G23" s="18"/>
      <c r="H23" s="18"/>
    </row>
  </sheetData>
  <mergeCells count="4">
    <mergeCell ref="A1:H2"/>
    <mergeCell ref="A3:H3"/>
    <mergeCell ref="A5:H5"/>
    <mergeCell ref="A6:H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52"/>
  <sheetViews>
    <sheetView showGridLines="0" workbookViewId="0">
      <selection activeCell="J4" sqref="J4"/>
    </sheetView>
  </sheetViews>
  <sheetFormatPr baseColWidth="10" defaultColWidth="8.83203125" defaultRowHeight="14"/>
  <cols>
    <col min="1" max="1" width="12" customWidth="1"/>
    <col min="2" max="2" width="10" customWidth="1"/>
    <col min="3" max="3" width="14" customWidth="1"/>
    <col min="4" max="4" width="15" customWidth="1"/>
    <col min="5" max="5" width="19" customWidth="1"/>
    <col min="6" max="6" width="15" customWidth="1"/>
    <col min="7" max="7" width="18" customWidth="1"/>
    <col min="8" max="9" width="11" customWidth="1"/>
  </cols>
  <sheetData>
    <row r="1" spans="1:9">
      <c r="A1" s="35" t="s">
        <v>1225</v>
      </c>
      <c r="B1" s="35" t="s">
        <v>1225</v>
      </c>
      <c r="C1" s="35" t="s">
        <v>1225</v>
      </c>
      <c r="D1" s="35" t="s">
        <v>1225</v>
      </c>
      <c r="E1" s="35" t="s">
        <v>1225</v>
      </c>
      <c r="F1" s="35" t="s">
        <v>1225</v>
      </c>
      <c r="G1" s="35" t="s">
        <v>1225</v>
      </c>
      <c r="H1" s="35" t="s">
        <v>1225</v>
      </c>
      <c r="I1" s="35" t="s">
        <v>1225</v>
      </c>
    </row>
    <row r="2" spans="1:9">
      <c r="A2" s="35" t="s">
        <v>1225</v>
      </c>
      <c r="B2" s="35" t="s">
        <v>1225</v>
      </c>
      <c r="C2" s="35" t="s">
        <v>1225</v>
      </c>
      <c r="D2" s="35" t="s">
        <v>1225</v>
      </c>
      <c r="E2" s="35" t="s">
        <v>1225</v>
      </c>
      <c r="F2" s="35" t="s">
        <v>1225</v>
      </c>
      <c r="G2" s="35" t="s">
        <v>1225</v>
      </c>
      <c r="H2" s="35" t="s">
        <v>1225</v>
      </c>
      <c r="I2" s="35" t="s">
        <v>1225</v>
      </c>
    </row>
    <row r="3" spans="1:9">
      <c r="A3" s="36" t="s">
        <v>1226</v>
      </c>
      <c r="B3" s="36" t="s">
        <v>1226</v>
      </c>
      <c r="C3" s="36" t="s">
        <v>1226</v>
      </c>
      <c r="D3" s="36" t="s">
        <v>1226</v>
      </c>
      <c r="E3" s="36" t="s">
        <v>1226</v>
      </c>
      <c r="F3" s="36" t="s">
        <v>1226</v>
      </c>
      <c r="G3" s="36" t="s">
        <v>1226</v>
      </c>
      <c r="H3" s="36" t="s">
        <v>1226</v>
      </c>
      <c r="I3" s="36" t="s">
        <v>1226</v>
      </c>
    </row>
    <row r="4" spans="1:9">
      <c r="A4" s="19"/>
      <c r="B4" s="19"/>
      <c r="C4" s="19"/>
      <c r="D4" s="19"/>
      <c r="E4" s="19"/>
      <c r="F4" s="19"/>
      <c r="G4" s="19"/>
      <c r="H4" s="19"/>
      <c r="I4" s="19"/>
    </row>
    <row r="5" spans="1:9" ht="15">
      <c r="A5" s="1" t="s">
        <v>1227</v>
      </c>
      <c r="B5" s="16">
        <f>SUM(G9:G152)/SUM(D9:D152)</f>
        <v>9.2068484161312553E-2</v>
      </c>
      <c r="C5" s="19"/>
      <c r="D5" s="19"/>
      <c r="E5" s="19"/>
      <c r="F5" s="19"/>
      <c r="G5" s="19"/>
      <c r="H5" s="19"/>
      <c r="I5" s="19"/>
    </row>
    <row r="6" spans="1:9" ht="15">
      <c r="A6" s="1" t="s">
        <v>1228</v>
      </c>
      <c r="B6" s="16">
        <f>SUM(F9:F152)/SUM(D9:D152)</f>
        <v>2.3376512079309724E-2</v>
      </c>
      <c r="C6" s="19"/>
      <c r="D6" s="19"/>
      <c r="E6" s="19"/>
      <c r="F6" s="19"/>
      <c r="G6" s="19"/>
      <c r="H6" s="19"/>
      <c r="I6" s="19"/>
    </row>
    <row r="7" spans="1:9">
      <c r="A7" s="19"/>
      <c r="B7" s="19"/>
      <c r="C7" s="19"/>
      <c r="D7" s="19"/>
      <c r="E7" s="19"/>
      <c r="F7" s="19"/>
      <c r="G7" s="19"/>
      <c r="H7" s="19"/>
      <c r="I7" s="19"/>
    </row>
    <row r="8" spans="1:9" ht="30" customHeight="1">
      <c r="A8" s="2" t="s">
        <v>1132</v>
      </c>
      <c r="B8" s="3" t="s">
        <v>48</v>
      </c>
      <c r="C8" s="3" t="s">
        <v>1133</v>
      </c>
      <c r="D8" s="3" t="s">
        <v>1229</v>
      </c>
      <c r="E8" s="3" t="s">
        <v>1230</v>
      </c>
      <c r="F8" s="3" t="s">
        <v>1231</v>
      </c>
      <c r="G8" s="3" t="s">
        <v>1232</v>
      </c>
      <c r="H8" s="3" t="s">
        <v>1233</v>
      </c>
      <c r="I8" s="4" t="s">
        <v>1234</v>
      </c>
    </row>
    <row r="9" spans="1:9">
      <c r="A9" s="11">
        <v>46082</v>
      </c>
      <c r="B9" s="6" t="s">
        <v>53</v>
      </c>
      <c r="C9" s="6" t="s">
        <v>1143</v>
      </c>
      <c r="D9" s="24">
        <v>131673.32999999999</v>
      </c>
      <c r="E9" s="24">
        <v>141017.988893</v>
      </c>
      <c r="F9" s="15">
        <f t="shared" ref="F9:F40" si="0">E9-D9</f>
        <v>9344.6588930000144</v>
      </c>
      <c r="G9" s="15">
        <f t="shared" ref="G9:G40" si="1">ABS(F9)</f>
        <v>9344.6588930000144</v>
      </c>
      <c r="H9" s="16">
        <f t="shared" ref="H9:H40" si="2">IFERROR(G9/D9,0)</f>
        <v>7.0968501313060248E-2</v>
      </c>
      <c r="I9" s="13" t="str">
        <f t="shared" ref="I9:I40" si="3">IF(F9&gt;0,"Over","Under")</f>
        <v>Over</v>
      </c>
    </row>
    <row r="10" spans="1:9">
      <c r="A10" s="11">
        <v>46113</v>
      </c>
      <c r="B10" s="6" t="s">
        <v>53</v>
      </c>
      <c r="C10" s="6" t="s">
        <v>1143</v>
      </c>
      <c r="D10" s="24">
        <v>150466.04999999999</v>
      </c>
      <c r="E10" s="24">
        <v>138215.75249899999</v>
      </c>
      <c r="F10" s="15">
        <f t="shared" si="0"/>
        <v>-12250.297500999994</v>
      </c>
      <c r="G10" s="15">
        <f t="shared" si="1"/>
        <v>12250.297500999994</v>
      </c>
      <c r="H10" s="16">
        <f t="shared" si="2"/>
        <v>8.1415691453321157E-2</v>
      </c>
      <c r="I10" s="13" t="str">
        <f t="shared" si="3"/>
        <v>Under</v>
      </c>
    </row>
    <row r="11" spans="1:9">
      <c r="A11" s="11">
        <v>46143</v>
      </c>
      <c r="B11" s="6" t="s">
        <v>53</v>
      </c>
      <c r="C11" s="6" t="s">
        <v>1143</v>
      </c>
      <c r="D11" s="24">
        <v>135833.63</v>
      </c>
      <c r="E11" s="24">
        <v>132139.86324800001</v>
      </c>
      <c r="F11" s="15">
        <f t="shared" si="0"/>
        <v>-3693.7667519999959</v>
      </c>
      <c r="G11" s="15">
        <f t="shared" si="1"/>
        <v>3693.7667519999959</v>
      </c>
      <c r="H11" s="16">
        <f t="shared" si="2"/>
        <v>2.7193315469814034E-2</v>
      </c>
      <c r="I11" s="13" t="str">
        <f t="shared" si="3"/>
        <v>Under</v>
      </c>
    </row>
    <row r="12" spans="1:9">
      <c r="A12" s="11">
        <v>46174</v>
      </c>
      <c r="B12" s="6" t="s">
        <v>53</v>
      </c>
      <c r="C12" s="6" t="s">
        <v>1143</v>
      </c>
      <c r="D12" s="24">
        <v>140015.26999999999</v>
      </c>
      <c r="E12" s="24">
        <v>127358.50795699999</v>
      </c>
      <c r="F12" s="15">
        <f t="shared" si="0"/>
        <v>-12656.762042999995</v>
      </c>
      <c r="G12" s="15">
        <f t="shared" si="1"/>
        <v>12656.762042999995</v>
      </c>
      <c r="H12" s="16">
        <f t="shared" si="2"/>
        <v>9.0395583588847098E-2</v>
      </c>
      <c r="I12" s="13" t="str">
        <f t="shared" si="3"/>
        <v>Under</v>
      </c>
    </row>
    <row r="13" spans="1:9">
      <c r="A13" s="11">
        <v>46082</v>
      </c>
      <c r="B13" s="6" t="s">
        <v>53</v>
      </c>
      <c r="C13" s="6" t="s">
        <v>1144</v>
      </c>
      <c r="D13" s="24">
        <v>42247.07</v>
      </c>
      <c r="E13" s="24">
        <v>54588.091173000001</v>
      </c>
      <c r="F13" s="15">
        <f t="shared" si="0"/>
        <v>12341.021173000001</v>
      </c>
      <c r="G13" s="15">
        <f t="shared" si="1"/>
        <v>12341.021173000001</v>
      </c>
      <c r="H13" s="16">
        <f t="shared" si="2"/>
        <v>0.29211543363835646</v>
      </c>
      <c r="I13" s="13" t="str">
        <f t="shared" si="3"/>
        <v>Over</v>
      </c>
    </row>
    <row r="14" spans="1:9">
      <c r="A14" s="11">
        <v>46113</v>
      </c>
      <c r="B14" s="6" t="s">
        <v>53</v>
      </c>
      <c r="C14" s="6" t="s">
        <v>1144</v>
      </c>
      <c r="D14" s="24">
        <v>48825.02</v>
      </c>
      <c r="E14" s="24">
        <v>53100.864473000001</v>
      </c>
      <c r="F14" s="15">
        <f t="shared" si="0"/>
        <v>4275.8444730000047</v>
      </c>
      <c r="G14" s="15">
        <f t="shared" si="1"/>
        <v>4275.8444730000047</v>
      </c>
      <c r="H14" s="16">
        <f t="shared" si="2"/>
        <v>8.7574863727654495E-2</v>
      </c>
      <c r="I14" s="13" t="str">
        <f t="shared" si="3"/>
        <v>Over</v>
      </c>
    </row>
    <row r="15" spans="1:9">
      <c r="A15" s="11">
        <v>46143</v>
      </c>
      <c r="B15" s="6" t="s">
        <v>53</v>
      </c>
      <c r="C15" s="6" t="s">
        <v>1144</v>
      </c>
      <c r="D15" s="24">
        <v>52368.08</v>
      </c>
      <c r="E15" s="24">
        <v>50432.025048000003</v>
      </c>
      <c r="F15" s="15">
        <f t="shared" si="0"/>
        <v>-1936.0549519999986</v>
      </c>
      <c r="G15" s="15">
        <f t="shared" si="1"/>
        <v>1936.0549519999986</v>
      </c>
      <c r="H15" s="16">
        <f t="shared" si="2"/>
        <v>3.6970134326100912E-2</v>
      </c>
      <c r="I15" s="13" t="str">
        <f t="shared" si="3"/>
        <v>Under</v>
      </c>
    </row>
    <row r="16" spans="1:9">
      <c r="A16" s="11">
        <v>46174</v>
      </c>
      <c r="B16" s="6" t="s">
        <v>53</v>
      </c>
      <c r="C16" s="6" t="s">
        <v>1144</v>
      </c>
      <c r="D16" s="24">
        <v>55894.03</v>
      </c>
      <c r="E16" s="24">
        <v>46098.222716999997</v>
      </c>
      <c r="F16" s="15">
        <f t="shared" si="0"/>
        <v>-9795.8072830000019</v>
      </c>
      <c r="G16" s="15">
        <f t="shared" si="1"/>
        <v>9795.8072830000019</v>
      </c>
      <c r="H16" s="16">
        <f t="shared" si="2"/>
        <v>0.1752567721991061</v>
      </c>
      <c r="I16" s="13" t="str">
        <f t="shared" si="3"/>
        <v>Under</v>
      </c>
    </row>
    <row r="17" spans="1:9">
      <c r="A17" s="11">
        <v>46082</v>
      </c>
      <c r="B17" s="6" t="s">
        <v>53</v>
      </c>
      <c r="C17" s="6" t="s">
        <v>1145</v>
      </c>
      <c r="D17" s="24">
        <v>74921.070000000007</v>
      </c>
      <c r="E17" s="24">
        <v>80132.443941999998</v>
      </c>
      <c r="F17" s="15">
        <f t="shared" si="0"/>
        <v>5211.3739419999911</v>
      </c>
      <c r="G17" s="15">
        <f t="shared" si="1"/>
        <v>5211.3739419999911</v>
      </c>
      <c r="H17" s="16">
        <f t="shared" si="2"/>
        <v>6.9558188931364576E-2</v>
      </c>
      <c r="I17" s="13" t="str">
        <f t="shared" si="3"/>
        <v>Over</v>
      </c>
    </row>
    <row r="18" spans="1:9">
      <c r="A18" s="11">
        <v>46113</v>
      </c>
      <c r="B18" s="6" t="s">
        <v>53</v>
      </c>
      <c r="C18" s="6" t="s">
        <v>1145</v>
      </c>
      <c r="D18" s="24">
        <v>80078.080000000002</v>
      </c>
      <c r="E18" s="24">
        <v>73702.090016000002</v>
      </c>
      <c r="F18" s="15">
        <f t="shared" si="0"/>
        <v>-6375.9899839999998</v>
      </c>
      <c r="G18" s="15">
        <f t="shared" si="1"/>
        <v>6375.9899839999998</v>
      </c>
      <c r="H18" s="16">
        <f t="shared" si="2"/>
        <v>7.9622163568357274E-2</v>
      </c>
      <c r="I18" s="13" t="str">
        <f t="shared" si="3"/>
        <v>Under</v>
      </c>
    </row>
    <row r="19" spans="1:9">
      <c r="A19" s="11">
        <v>46143</v>
      </c>
      <c r="B19" s="6" t="s">
        <v>53</v>
      </c>
      <c r="C19" s="6" t="s">
        <v>1145</v>
      </c>
      <c r="D19" s="24">
        <v>84581.83</v>
      </c>
      <c r="E19" s="24">
        <v>65643.744368</v>
      </c>
      <c r="F19" s="15">
        <f t="shared" si="0"/>
        <v>-18938.085632000002</v>
      </c>
      <c r="G19" s="15">
        <f t="shared" si="1"/>
        <v>18938.085632000002</v>
      </c>
      <c r="H19" s="16">
        <f t="shared" si="2"/>
        <v>0.2239025288528281</v>
      </c>
      <c r="I19" s="13" t="str">
        <f t="shared" si="3"/>
        <v>Under</v>
      </c>
    </row>
    <row r="20" spans="1:9">
      <c r="A20" s="11">
        <v>46174</v>
      </c>
      <c r="B20" s="6" t="s">
        <v>53</v>
      </c>
      <c r="C20" s="6" t="s">
        <v>1145</v>
      </c>
      <c r="D20" s="24">
        <v>75171.72</v>
      </c>
      <c r="E20" s="24">
        <v>87949.156828000006</v>
      </c>
      <c r="F20" s="15">
        <f t="shared" si="0"/>
        <v>12777.436828000005</v>
      </c>
      <c r="G20" s="15">
        <f t="shared" si="1"/>
        <v>12777.436828000005</v>
      </c>
      <c r="H20" s="16">
        <f t="shared" si="2"/>
        <v>0.16997664584500669</v>
      </c>
      <c r="I20" s="13" t="str">
        <f t="shared" si="3"/>
        <v>Over</v>
      </c>
    </row>
    <row r="21" spans="1:9">
      <c r="A21" s="11">
        <v>46082</v>
      </c>
      <c r="B21" s="6" t="s">
        <v>57</v>
      </c>
      <c r="C21" s="6" t="s">
        <v>1143</v>
      </c>
      <c r="D21" s="24">
        <v>128843.18</v>
      </c>
      <c r="E21" s="24">
        <v>101171.630189</v>
      </c>
      <c r="F21" s="15">
        <f t="shared" si="0"/>
        <v>-27671.54981099999</v>
      </c>
      <c r="G21" s="15">
        <f t="shared" si="1"/>
        <v>27671.54981099999</v>
      </c>
      <c r="H21" s="16">
        <f t="shared" si="2"/>
        <v>0.21476922419176545</v>
      </c>
      <c r="I21" s="13" t="str">
        <f t="shared" si="3"/>
        <v>Under</v>
      </c>
    </row>
    <row r="22" spans="1:9">
      <c r="A22" s="11">
        <v>46113</v>
      </c>
      <c r="B22" s="6" t="s">
        <v>57</v>
      </c>
      <c r="C22" s="6" t="s">
        <v>1143</v>
      </c>
      <c r="D22" s="24">
        <v>110306</v>
      </c>
      <c r="E22" s="24">
        <v>122278.770682</v>
      </c>
      <c r="F22" s="15">
        <f t="shared" si="0"/>
        <v>11972.770682000002</v>
      </c>
      <c r="G22" s="15">
        <f t="shared" si="1"/>
        <v>11972.770682000002</v>
      </c>
      <c r="H22" s="16">
        <f t="shared" si="2"/>
        <v>0.10854142732036337</v>
      </c>
      <c r="I22" s="13" t="str">
        <f t="shared" si="3"/>
        <v>Over</v>
      </c>
    </row>
    <row r="23" spans="1:9">
      <c r="A23" s="11">
        <v>46143</v>
      </c>
      <c r="B23" s="6" t="s">
        <v>57</v>
      </c>
      <c r="C23" s="6" t="s">
        <v>1143</v>
      </c>
      <c r="D23" s="24">
        <v>129375.73</v>
      </c>
      <c r="E23" s="24">
        <v>122278.770682</v>
      </c>
      <c r="F23" s="15">
        <f t="shared" si="0"/>
        <v>-7096.9593179999938</v>
      </c>
      <c r="G23" s="15">
        <f t="shared" si="1"/>
        <v>7096.9593179999938</v>
      </c>
      <c r="H23" s="16">
        <f t="shared" si="2"/>
        <v>5.4855414674761599E-2</v>
      </c>
      <c r="I23" s="13" t="str">
        <f t="shared" si="3"/>
        <v>Under</v>
      </c>
    </row>
    <row r="24" spans="1:9">
      <c r="A24" s="11">
        <v>46174</v>
      </c>
      <c r="B24" s="6" t="s">
        <v>57</v>
      </c>
      <c r="C24" s="6" t="s">
        <v>1143</v>
      </c>
      <c r="D24" s="24">
        <v>133622.28</v>
      </c>
      <c r="E24" s="24">
        <v>117944.968351</v>
      </c>
      <c r="F24" s="15">
        <f t="shared" si="0"/>
        <v>-15677.311648999996</v>
      </c>
      <c r="G24" s="15">
        <f t="shared" si="1"/>
        <v>15677.311648999996</v>
      </c>
      <c r="H24" s="16">
        <f t="shared" si="2"/>
        <v>0.11732558110069664</v>
      </c>
      <c r="I24" s="13" t="str">
        <f t="shared" si="3"/>
        <v>Under</v>
      </c>
    </row>
    <row r="25" spans="1:9">
      <c r="A25" s="11">
        <v>46082</v>
      </c>
      <c r="B25" s="6" t="s">
        <v>57</v>
      </c>
      <c r="C25" s="6" t="s">
        <v>1144</v>
      </c>
      <c r="D25" s="24">
        <v>39766.31</v>
      </c>
      <c r="E25" s="24">
        <v>50692.876155999998</v>
      </c>
      <c r="F25" s="15">
        <f t="shared" si="0"/>
        <v>10926.566156000001</v>
      </c>
      <c r="G25" s="15">
        <f t="shared" si="1"/>
        <v>10926.566156000001</v>
      </c>
      <c r="H25" s="16">
        <f t="shared" si="2"/>
        <v>0.2747694255765748</v>
      </c>
      <c r="I25" s="13" t="str">
        <f t="shared" si="3"/>
        <v>Over</v>
      </c>
    </row>
    <row r="26" spans="1:9">
      <c r="A26" s="11">
        <v>46113</v>
      </c>
      <c r="B26" s="6" t="s">
        <v>57</v>
      </c>
      <c r="C26" s="6" t="s">
        <v>1144</v>
      </c>
      <c r="D26" s="24">
        <v>43377.14</v>
      </c>
      <c r="E26" s="24">
        <v>49505.070707999999</v>
      </c>
      <c r="F26" s="15">
        <f t="shared" si="0"/>
        <v>6127.9307079999999</v>
      </c>
      <c r="G26" s="15">
        <f t="shared" si="1"/>
        <v>6127.9307079999999</v>
      </c>
      <c r="H26" s="16">
        <f t="shared" si="2"/>
        <v>0.14127097148405821</v>
      </c>
      <c r="I26" s="13" t="str">
        <f t="shared" si="3"/>
        <v>Over</v>
      </c>
    </row>
    <row r="27" spans="1:9">
      <c r="A27" s="11">
        <v>46143</v>
      </c>
      <c r="B27" s="6" t="s">
        <v>57</v>
      </c>
      <c r="C27" s="6" t="s">
        <v>1144</v>
      </c>
      <c r="D27" s="24">
        <v>47723.23</v>
      </c>
      <c r="E27" s="24">
        <v>51020.692340000001</v>
      </c>
      <c r="F27" s="15">
        <f t="shared" si="0"/>
        <v>3297.4623399999982</v>
      </c>
      <c r="G27" s="15">
        <f t="shared" si="1"/>
        <v>3297.4623399999982</v>
      </c>
      <c r="H27" s="16">
        <f t="shared" si="2"/>
        <v>6.9095539845060741E-2</v>
      </c>
      <c r="I27" s="13" t="str">
        <f t="shared" si="3"/>
        <v>Over</v>
      </c>
    </row>
    <row r="28" spans="1:9">
      <c r="A28" s="11">
        <v>46174</v>
      </c>
      <c r="B28" s="6" t="s">
        <v>57</v>
      </c>
      <c r="C28" s="6" t="s">
        <v>1144</v>
      </c>
      <c r="D28" s="24">
        <v>40428.49</v>
      </c>
      <c r="E28" s="24">
        <v>50725.173529</v>
      </c>
      <c r="F28" s="15">
        <f t="shared" si="0"/>
        <v>10296.683529000002</v>
      </c>
      <c r="G28" s="15">
        <f t="shared" si="1"/>
        <v>10296.683529000002</v>
      </c>
      <c r="H28" s="16">
        <f t="shared" si="2"/>
        <v>0.25468879814704931</v>
      </c>
      <c r="I28" s="13" t="str">
        <f t="shared" si="3"/>
        <v>Over</v>
      </c>
    </row>
    <row r="29" spans="1:9">
      <c r="A29" s="11">
        <v>46082</v>
      </c>
      <c r="B29" s="6" t="s">
        <v>57</v>
      </c>
      <c r="C29" s="6" t="s">
        <v>1145</v>
      </c>
      <c r="D29" s="24">
        <v>52011.9</v>
      </c>
      <c r="E29" s="24">
        <v>65469.846605999999</v>
      </c>
      <c r="F29" s="15">
        <f t="shared" si="0"/>
        <v>13457.946605999998</v>
      </c>
      <c r="G29" s="15">
        <f t="shared" si="1"/>
        <v>13457.946605999998</v>
      </c>
      <c r="H29" s="16">
        <f t="shared" si="2"/>
        <v>0.25874745214076006</v>
      </c>
      <c r="I29" s="13" t="str">
        <f t="shared" si="3"/>
        <v>Over</v>
      </c>
    </row>
    <row r="30" spans="1:9">
      <c r="A30" s="11">
        <v>46113</v>
      </c>
      <c r="B30" s="6" t="s">
        <v>57</v>
      </c>
      <c r="C30" s="6" t="s">
        <v>1145</v>
      </c>
      <c r="D30" s="24">
        <v>71675.98</v>
      </c>
      <c r="E30" s="24">
        <v>56663.985164999998</v>
      </c>
      <c r="F30" s="15">
        <f t="shared" si="0"/>
        <v>-15011.994834999998</v>
      </c>
      <c r="G30" s="15">
        <f t="shared" si="1"/>
        <v>15011.994834999998</v>
      </c>
      <c r="H30" s="16">
        <f t="shared" si="2"/>
        <v>0.20944247759151668</v>
      </c>
      <c r="I30" s="13" t="str">
        <f t="shared" si="3"/>
        <v>Under</v>
      </c>
    </row>
    <row r="31" spans="1:9">
      <c r="A31" s="11">
        <v>46143</v>
      </c>
      <c r="B31" s="6" t="s">
        <v>57</v>
      </c>
      <c r="C31" s="6" t="s">
        <v>1145</v>
      </c>
      <c r="D31" s="24">
        <v>75461.149999999994</v>
      </c>
      <c r="E31" s="24">
        <v>67753.553897999998</v>
      </c>
      <c r="F31" s="15">
        <f t="shared" si="0"/>
        <v>-7707.5961019999959</v>
      </c>
      <c r="G31" s="15">
        <f t="shared" si="1"/>
        <v>7707.5961019999959</v>
      </c>
      <c r="H31" s="16">
        <f t="shared" si="2"/>
        <v>0.10213992368258364</v>
      </c>
      <c r="I31" s="13" t="str">
        <f t="shared" si="3"/>
        <v>Under</v>
      </c>
    </row>
    <row r="32" spans="1:9">
      <c r="A32" s="11">
        <v>46174</v>
      </c>
      <c r="B32" s="6" t="s">
        <v>57</v>
      </c>
      <c r="C32" s="6" t="s">
        <v>1145</v>
      </c>
      <c r="D32" s="24">
        <v>63431.16</v>
      </c>
      <c r="E32" s="24">
        <v>70599.905251999997</v>
      </c>
      <c r="F32" s="15">
        <f t="shared" si="0"/>
        <v>7168.7452519999933</v>
      </c>
      <c r="G32" s="15">
        <f t="shared" si="1"/>
        <v>7168.7452519999933</v>
      </c>
      <c r="H32" s="16">
        <f t="shared" si="2"/>
        <v>0.11301614619691636</v>
      </c>
      <c r="I32" s="13" t="str">
        <f t="shared" si="3"/>
        <v>Over</v>
      </c>
    </row>
    <row r="33" spans="1:9">
      <c r="A33" s="11">
        <v>46082</v>
      </c>
      <c r="B33" s="6" t="s">
        <v>61</v>
      </c>
      <c r="C33" s="6" t="s">
        <v>1143</v>
      </c>
      <c r="D33" s="24">
        <v>91821.440000000002</v>
      </c>
      <c r="E33" s="24">
        <v>116523.558607</v>
      </c>
      <c r="F33" s="15">
        <f t="shared" si="0"/>
        <v>24702.118606999997</v>
      </c>
      <c r="G33" s="15">
        <f t="shared" si="1"/>
        <v>24702.118606999997</v>
      </c>
      <c r="H33" s="16">
        <f t="shared" si="2"/>
        <v>0.26902342859140521</v>
      </c>
      <c r="I33" s="13" t="str">
        <f t="shared" si="3"/>
        <v>Over</v>
      </c>
    </row>
    <row r="34" spans="1:9">
      <c r="A34" s="11">
        <v>46113</v>
      </c>
      <c r="B34" s="6" t="s">
        <v>61</v>
      </c>
      <c r="C34" s="6" t="s">
        <v>1143</v>
      </c>
      <c r="D34" s="24">
        <v>110961.49</v>
      </c>
      <c r="E34" s="24">
        <v>100265.30858</v>
      </c>
      <c r="F34" s="15">
        <f t="shared" si="0"/>
        <v>-10696.181420000008</v>
      </c>
      <c r="G34" s="15">
        <f t="shared" si="1"/>
        <v>10696.181420000008</v>
      </c>
      <c r="H34" s="16">
        <f t="shared" si="2"/>
        <v>9.6395437912738982E-2</v>
      </c>
      <c r="I34" s="13" t="str">
        <f t="shared" si="3"/>
        <v>Under</v>
      </c>
    </row>
    <row r="35" spans="1:9">
      <c r="A35" s="11">
        <v>46143</v>
      </c>
      <c r="B35" s="6" t="s">
        <v>61</v>
      </c>
      <c r="C35" s="6" t="s">
        <v>1143</v>
      </c>
      <c r="D35" s="24">
        <v>126622.23</v>
      </c>
      <c r="E35" s="24">
        <v>187232.317339</v>
      </c>
      <c r="F35" s="15">
        <f t="shared" si="0"/>
        <v>60610.087339000005</v>
      </c>
      <c r="G35" s="15">
        <f t="shared" si="1"/>
        <v>60610.087339000005</v>
      </c>
      <c r="H35" s="16">
        <f t="shared" si="2"/>
        <v>0.47866861402614697</v>
      </c>
      <c r="I35" s="13" t="str">
        <f t="shared" si="3"/>
        <v>Over</v>
      </c>
    </row>
    <row r="36" spans="1:9">
      <c r="A36" s="11">
        <v>46174</v>
      </c>
      <c r="B36" s="6" t="s">
        <v>61</v>
      </c>
      <c r="C36" s="6" t="s">
        <v>1143</v>
      </c>
      <c r="D36" s="24">
        <v>122162.68</v>
      </c>
      <c r="E36" s="24">
        <v>141533.12993900001</v>
      </c>
      <c r="F36" s="15">
        <f t="shared" si="0"/>
        <v>19370.449939000013</v>
      </c>
      <c r="G36" s="15">
        <f t="shared" si="1"/>
        <v>19370.449939000013</v>
      </c>
      <c r="H36" s="16">
        <f t="shared" si="2"/>
        <v>0.15856274550460103</v>
      </c>
      <c r="I36" s="13" t="str">
        <f t="shared" si="3"/>
        <v>Over</v>
      </c>
    </row>
    <row r="37" spans="1:9">
      <c r="A37" s="11">
        <v>46082</v>
      </c>
      <c r="B37" s="6" t="s">
        <v>61</v>
      </c>
      <c r="C37" s="6" t="s">
        <v>1144</v>
      </c>
      <c r="D37" s="24">
        <v>41318.31</v>
      </c>
      <c r="E37" s="24">
        <v>46182.104998000003</v>
      </c>
      <c r="F37" s="15">
        <f t="shared" si="0"/>
        <v>4863.7949980000049</v>
      </c>
      <c r="G37" s="15">
        <f t="shared" si="1"/>
        <v>4863.7949980000049</v>
      </c>
      <c r="H37" s="16">
        <f t="shared" si="2"/>
        <v>0.11771524532344148</v>
      </c>
      <c r="I37" s="13" t="str">
        <f t="shared" si="3"/>
        <v>Over</v>
      </c>
    </row>
    <row r="38" spans="1:9">
      <c r="A38" s="11">
        <v>46113</v>
      </c>
      <c r="B38" s="6" t="s">
        <v>61</v>
      </c>
      <c r="C38" s="6" t="s">
        <v>1144</v>
      </c>
      <c r="D38" s="24">
        <v>35035.78</v>
      </c>
      <c r="E38" s="24">
        <v>41957.275053999998</v>
      </c>
      <c r="F38" s="15">
        <f t="shared" si="0"/>
        <v>6921.4950539999991</v>
      </c>
      <c r="G38" s="15">
        <f t="shared" si="1"/>
        <v>6921.4950539999991</v>
      </c>
      <c r="H38" s="16">
        <f t="shared" si="2"/>
        <v>0.19755504384375056</v>
      </c>
      <c r="I38" s="13" t="str">
        <f t="shared" si="3"/>
        <v>Over</v>
      </c>
    </row>
    <row r="39" spans="1:9">
      <c r="A39" s="11">
        <v>46143</v>
      </c>
      <c r="B39" s="6" t="s">
        <v>61</v>
      </c>
      <c r="C39" s="6" t="s">
        <v>1144</v>
      </c>
      <c r="D39" s="24">
        <v>44402.57</v>
      </c>
      <c r="E39" s="24">
        <v>56688.930546000003</v>
      </c>
      <c r="F39" s="15">
        <f t="shared" si="0"/>
        <v>12286.360546000004</v>
      </c>
      <c r="G39" s="15">
        <f t="shared" si="1"/>
        <v>12286.360546000004</v>
      </c>
      <c r="H39" s="16">
        <f t="shared" si="2"/>
        <v>0.27670381570255964</v>
      </c>
      <c r="I39" s="13" t="str">
        <f t="shared" si="3"/>
        <v>Over</v>
      </c>
    </row>
    <row r="40" spans="1:9">
      <c r="A40" s="11">
        <v>46174</v>
      </c>
      <c r="B40" s="6" t="s">
        <v>61</v>
      </c>
      <c r="C40" s="6" t="s">
        <v>1144</v>
      </c>
      <c r="D40" s="24">
        <v>43751.48</v>
      </c>
      <c r="E40" s="24">
        <v>53870.749846999999</v>
      </c>
      <c r="F40" s="15">
        <f t="shared" si="0"/>
        <v>10119.269846999996</v>
      </c>
      <c r="G40" s="15">
        <f t="shared" si="1"/>
        <v>10119.269846999996</v>
      </c>
      <c r="H40" s="16">
        <f t="shared" si="2"/>
        <v>0.23128977230027409</v>
      </c>
      <c r="I40" s="13" t="str">
        <f t="shared" si="3"/>
        <v>Over</v>
      </c>
    </row>
    <row r="41" spans="1:9">
      <c r="A41" s="11">
        <v>46082</v>
      </c>
      <c r="B41" s="6" t="s">
        <v>61</v>
      </c>
      <c r="C41" s="6" t="s">
        <v>1145</v>
      </c>
      <c r="D41" s="24">
        <v>52291.87</v>
      </c>
      <c r="E41" s="24">
        <v>59691.778876999997</v>
      </c>
      <c r="F41" s="15">
        <f t="shared" ref="F41:F72" si="4">E41-D41</f>
        <v>7399.9088769999944</v>
      </c>
      <c r="G41" s="15">
        <f t="shared" ref="G41:G72" si="5">ABS(F41)</f>
        <v>7399.9088769999944</v>
      </c>
      <c r="H41" s="16">
        <f t="shared" ref="H41:H72" si="6">IFERROR(G41/D41,0)</f>
        <v>0.14151165137142721</v>
      </c>
      <c r="I41" s="13" t="str">
        <f t="shared" ref="I41:I72" si="7">IF(F41&gt;0,"Over","Under")</f>
        <v>Over</v>
      </c>
    </row>
    <row r="42" spans="1:9">
      <c r="A42" s="11">
        <v>46113</v>
      </c>
      <c r="B42" s="6" t="s">
        <v>61</v>
      </c>
      <c r="C42" s="6" t="s">
        <v>1145</v>
      </c>
      <c r="D42" s="24">
        <v>68660.63</v>
      </c>
      <c r="E42" s="24">
        <v>59691.778876999997</v>
      </c>
      <c r="F42" s="15">
        <f t="shared" si="4"/>
        <v>-8968.8511230000076</v>
      </c>
      <c r="G42" s="15">
        <f t="shared" si="5"/>
        <v>8968.8511230000076</v>
      </c>
      <c r="H42" s="16">
        <f t="shared" si="6"/>
        <v>0.1306258204010072</v>
      </c>
      <c r="I42" s="13" t="str">
        <f t="shared" si="7"/>
        <v>Under</v>
      </c>
    </row>
    <row r="43" spans="1:9">
      <c r="A43" s="11">
        <v>46143</v>
      </c>
      <c r="B43" s="6" t="s">
        <v>61</v>
      </c>
      <c r="C43" s="6" t="s">
        <v>1145</v>
      </c>
      <c r="D43" s="24">
        <v>53310.98</v>
      </c>
      <c r="E43" s="24">
        <v>78722.975690000007</v>
      </c>
      <c r="F43" s="15">
        <f t="shared" si="4"/>
        <v>25411.995690000003</v>
      </c>
      <c r="G43" s="15">
        <f t="shared" si="5"/>
        <v>25411.995690000003</v>
      </c>
      <c r="H43" s="16">
        <f t="shared" si="6"/>
        <v>0.4766747054734316</v>
      </c>
      <c r="I43" s="13" t="str">
        <f t="shared" si="7"/>
        <v>Over</v>
      </c>
    </row>
    <row r="44" spans="1:9">
      <c r="A44" s="11">
        <v>46174</v>
      </c>
      <c r="B44" s="6" t="s">
        <v>61</v>
      </c>
      <c r="C44" s="6" t="s">
        <v>1145</v>
      </c>
      <c r="D44" s="24">
        <v>68436.62</v>
      </c>
      <c r="E44" s="24">
        <v>74389.173358999993</v>
      </c>
      <c r="F44" s="15">
        <f t="shared" si="4"/>
        <v>5952.5533589999977</v>
      </c>
      <c r="G44" s="15">
        <f t="shared" si="5"/>
        <v>5952.5533589999977</v>
      </c>
      <c r="H44" s="16">
        <f t="shared" si="6"/>
        <v>8.6979067040423658E-2</v>
      </c>
      <c r="I44" s="13" t="str">
        <f t="shared" si="7"/>
        <v>Over</v>
      </c>
    </row>
    <row r="45" spans="1:9">
      <c r="A45" s="11">
        <v>46082</v>
      </c>
      <c r="B45" s="6" t="s">
        <v>65</v>
      </c>
      <c r="C45" s="6" t="s">
        <v>1143</v>
      </c>
      <c r="D45" s="24">
        <v>223252.44</v>
      </c>
      <c r="E45" s="24">
        <v>249265.23033600001</v>
      </c>
      <c r="F45" s="15">
        <f t="shared" si="4"/>
        <v>26012.790336000005</v>
      </c>
      <c r="G45" s="15">
        <f t="shared" si="5"/>
        <v>26012.790336000005</v>
      </c>
      <c r="H45" s="16">
        <f t="shared" si="6"/>
        <v>0.11651738424896949</v>
      </c>
      <c r="I45" s="13" t="str">
        <f t="shared" si="7"/>
        <v>Over</v>
      </c>
    </row>
    <row r="46" spans="1:9">
      <c r="A46" s="11">
        <v>46113</v>
      </c>
      <c r="B46" s="6" t="s">
        <v>65</v>
      </c>
      <c r="C46" s="6" t="s">
        <v>1143</v>
      </c>
      <c r="D46" s="24">
        <v>257769.11</v>
      </c>
      <c r="E46" s="24">
        <v>254323.251987</v>
      </c>
      <c r="F46" s="15">
        <f t="shared" si="4"/>
        <v>-3445.85801299999</v>
      </c>
      <c r="G46" s="15">
        <f t="shared" si="5"/>
        <v>3445.85801299999</v>
      </c>
      <c r="H46" s="16">
        <f t="shared" si="6"/>
        <v>1.3368002135709706E-2</v>
      </c>
      <c r="I46" s="13" t="str">
        <f t="shared" si="7"/>
        <v>Under</v>
      </c>
    </row>
    <row r="47" spans="1:9">
      <c r="A47" s="11">
        <v>46143</v>
      </c>
      <c r="B47" s="6" t="s">
        <v>65</v>
      </c>
      <c r="C47" s="6" t="s">
        <v>1143</v>
      </c>
      <c r="D47" s="24">
        <v>273405.19</v>
      </c>
      <c r="E47" s="24">
        <v>280544.871851</v>
      </c>
      <c r="F47" s="15">
        <f t="shared" si="4"/>
        <v>7139.6818510000012</v>
      </c>
      <c r="G47" s="15">
        <f t="shared" si="5"/>
        <v>7139.6818510000012</v>
      </c>
      <c r="H47" s="16">
        <f t="shared" si="6"/>
        <v>2.6113922164389056E-2</v>
      </c>
      <c r="I47" s="13" t="str">
        <f t="shared" si="7"/>
        <v>Over</v>
      </c>
    </row>
    <row r="48" spans="1:9">
      <c r="A48" s="11">
        <v>46174</v>
      </c>
      <c r="B48" s="6" t="s">
        <v>65</v>
      </c>
      <c r="C48" s="6" t="s">
        <v>1143</v>
      </c>
      <c r="D48" s="24">
        <v>245362.06</v>
      </c>
      <c r="E48" s="24">
        <v>249989.44965600001</v>
      </c>
      <c r="F48" s="15">
        <f t="shared" si="4"/>
        <v>4627.3896560000139</v>
      </c>
      <c r="G48" s="15">
        <f t="shared" si="5"/>
        <v>4627.3896560000139</v>
      </c>
      <c r="H48" s="16">
        <f t="shared" si="6"/>
        <v>1.8859434323301713E-2</v>
      </c>
      <c r="I48" s="13" t="str">
        <f t="shared" si="7"/>
        <v>Over</v>
      </c>
    </row>
    <row r="49" spans="1:9">
      <c r="A49" s="11">
        <v>46082</v>
      </c>
      <c r="B49" s="6" t="s">
        <v>65</v>
      </c>
      <c r="C49" s="6" t="s">
        <v>1144</v>
      </c>
      <c r="D49" s="24">
        <v>83129.350000000006</v>
      </c>
      <c r="E49" s="24">
        <v>100624.367791</v>
      </c>
      <c r="F49" s="15">
        <f t="shared" si="4"/>
        <v>17495.017790999991</v>
      </c>
      <c r="G49" s="15">
        <f t="shared" si="5"/>
        <v>17495.017790999991</v>
      </c>
      <c r="H49" s="16">
        <f t="shared" si="6"/>
        <v>0.21045536613723059</v>
      </c>
      <c r="I49" s="13" t="str">
        <f t="shared" si="7"/>
        <v>Over</v>
      </c>
    </row>
    <row r="50" spans="1:9">
      <c r="A50" s="11">
        <v>46113</v>
      </c>
      <c r="B50" s="6" t="s">
        <v>65</v>
      </c>
      <c r="C50" s="6" t="s">
        <v>1144</v>
      </c>
      <c r="D50" s="24">
        <v>92855.98</v>
      </c>
      <c r="E50" s="24">
        <v>84530.551198000001</v>
      </c>
      <c r="F50" s="15">
        <f t="shared" si="4"/>
        <v>-8325.4288019999949</v>
      </c>
      <c r="G50" s="15">
        <f t="shared" si="5"/>
        <v>8325.4288019999949</v>
      </c>
      <c r="H50" s="16">
        <f t="shared" si="6"/>
        <v>8.9659586835441243E-2</v>
      </c>
      <c r="I50" s="13" t="str">
        <f t="shared" si="7"/>
        <v>Under</v>
      </c>
    </row>
    <row r="51" spans="1:9">
      <c r="A51" s="11">
        <v>46143</v>
      </c>
      <c r="B51" s="6" t="s">
        <v>65</v>
      </c>
      <c r="C51" s="6" t="s">
        <v>1144</v>
      </c>
      <c r="D51" s="24">
        <v>93862.44</v>
      </c>
      <c r="E51" s="24">
        <v>111041.594379</v>
      </c>
      <c r="F51" s="15">
        <f t="shared" si="4"/>
        <v>17179.154379</v>
      </c>
      <c r="G51" s="15">
        <f t="shared" si="5"/>
        <v>17179.154379</v>
      </c>
      <c r="H51" s="16">
        <f t="shared" si="6"/>
        <v>0.1830248007509713</v>
      </c>
      <c r="I51" s="13" t="str">
        <f t="shared" si="7"/>
        <v>Over</v>
      </c>
    </row>
    <row r="52" spans="1:9">
      <c r="A52" s="11">
        <v>46174</v>
      </c>
      <c r="B52" s="6" t="s">
        <v>65</v>
      </c>
      <c r="C52" s="6" t="s">
        <v>1144</v>
      </c>
      <c r="D52" s="24">
        <v>82184.11</v>
      </c>
      <c r="E52" s="24">
        <v>96290.565459999998</v>
      </c>
      <c r="F52" s="15">
        <f t="shared" si="4"/>
        <v>14106.455459999997</v>
      </c>
      <c r="G52" s="15">
        <f t="shared" si="5"/>
        <v>14106.455459999997</v>
      </c>
      <c r="H52" s="16">
        <f t="shared" si="6"/>
        <v>0.17164456073077869</v>
      </c>
      <c r="I52" s="13" t="str">
        <f t="shared" si="7"/>
        <v>Over</v>
      </c>
    </row>
    <row r="53" spans="1:9">
      <c r="A53" s="11">
        <v>46082</v>
      </c>
      <c r="B53" s="6" t="s">
        <v>65</v>
      </c>
      <c r="C53" s="6" t="s">
        <v>1145</v>
      </c>
      <c r="D53" s="24">
        <v>127472.8</v>
      </c>
      <c r="E53" s="24">
        <v>136370.07965</v>
      </c>
      <c r="F53" s="15">
        <f t="shared" si="4"/>
        <v>8897.2796499999968</v>
      </c>
      <c r="G53" s="15">
        <f t="shared" si="5"/>
        <v>8897.2796499999968</v>
      </c>
      <c r="H53" s="16">
        <f t="shared" si="6"/>
        <v>6.9797475618327956E-2</v>
      </c>
      <c r="I53" s="13" t="str">
        <f t="shared" si="7"/>
        <v>Over</v>
      </c>
    </row>
    <row r="54" spans="1:9">
      <c r="A54" s="11">
        <v>46113</v>
      </c>
      <c r="B54" s="6" t="s">
        <v>65</v>
      </c>
      <c r="C54" s="6" t="s">
        <v>1145</v>
      </c>
      <c r="D54" s="24">
        <v>151935.97</v>
      </c>
      <c r="E54" s="24">
        <v>123471.83873800001</v>
      </c>
      <c r="F54" s="15">
        <f t="shared" si="4"/>
        <v>-28464.131261999995</v>
      </c>
      <c r="G54" s="15">
        <f t="shared" si="5"/>
        <v>28464.131261999995</v>
      </c>
      <c r="H54" s="16">
        <f t="shared" si="6"/>
        <v>0.1873429396738639</v>
      </c>
      <c r="I54" s="13" t="str">
        <f t="shared" si="7"/>
        <v>Under</v>
      </c>
    </row>
    <row r="55" spans="1:9">
      <c r="A55" s="11">
        <v>46143</v>
      </c>
      <c r="B55" s="6" t="s">
        <v>65</v>
      </c>
      <c r="C55" s="6" t="s">
        <v>1145</v>
      </c>
      <c r="D55" s="24">
        <v>174105.63</v>
      </c>
      <c r="E55" s="24">
        <v>160571.62262000001</v>
      </c>
      <c r="F55" s="15">
        <f t="shared" si="4"/>
        <v>-13534.007379999995</v>
      </c>
      <c r="G55" s="15">
        <f t="shared" si="5"/>
        <v>13534.007379999995</v>
      </c>
      <c r="H55" s="16">
        <f t="shared" si="6"/>
        <v>7.7734461430109952E-2</v>
      </c>
      <c r="I55" s="13" t="str">
        <f t="shared" si="7"/>
        <v>Under</v>
      </c>
    </row>
    <row r="56" spans="1:9">
      <c r="A56" s="11">
        <v>46174</v>
      </c>
      <c r="B56" s="6" t="s">
        <v>65</v>
      </c>
      <c r="C56" s="6" t="s">
        <v>1145</v>
      </c>
      <c r="D56" s="24">
        <v>130571.95</v>
      </c>
      <c r="E56" s="24">
        <v>131075.02296500001</v>
      </c>
      <c r="F56" s="15">
        <f t="shared" si="4"/>
        <v>503.07296500001394</v>
      </c>
      <c r="G56" s="15">
        <f t="shared" si="5"/>
        <v>503.07296500001394</v>
      </c>
      <c r="H56" s="16">
        <f t="shared" si="6"/>
        <v>3.8528410198362967E-3</v>
      </c>
      <c r="I56" s="13" t="str">
        <f t="shared" si="7"/>
        <v>Over</v>
      </c>
    </row>
    <row r="57" spans="1:9">
      <c r="A57" s="11">
        <v>46082</v>
      </c>
      <c r="B57" s="6" t="s">
        <v>68</v>
      </c>
      <c r="C57" s="6" t="s">
        <v>1143</v>
      </c>
      <c r="D57" s="24">
        <v>224012.36</v>
      </c>
      <c r="E57" s="24">
        <v>209833.51977000001</v>
      </c>
      <c r="F57" s="15">
        <f t="shared" si="4"/>
        <v>-14178.840229999973</v>
      </c>
      <c r="G57" s="15">
        <f t="shared" si="5"/>
        <v>14178.840229999973</v>
      </c>
      <c r="H57" s="16">
        <f t="shared" si="6"/>
        <v>6.3294901361692607E-2</v>
      </c>
      <c r="I57" s="13" t="str">
        <f t="shared" si="7"/>
        <v>Under</v>
      </c>
    </row>
    <row r="58" spans="1:9">
      <c r="A58" s="11">
        <v>46113</v>
      </c>
      <c r="B58" s="6" t="s">
        <v>68</v>
      </c>
      <c r="C58" s="6" t="s">
        <v>1143</v>
      </c>
      <c r="D58" s="24">
        <v>242785.93</v>
      </c>
      <c r="E58" s="24">
        <v>254323.251987</v>
      </c>
      <c r="F58" s="15">
        <f t="shared" si="4"/>
        <v>11537.321987000003</v>
      </c>
      <c r="G58" s="15">
        <f t="shared" si="5"/>
        <v>11537.321987000003</v>
      </c>
      <c r="H58" s="16">
        <f t="shared" si="6"/>
        <v>4.7520554370675448E-2</v>
      </c>
      <c r="I58" s="13" t="str">
        <f t="shared" si="7"/>
        <v>Over</v>
      </c>
    </row>
    <row r="59" spans="1:9">
      <c r="A59" s="11">
        <v>46143</v>
      </c>
      <c r="B59" s="6" t="s">
        <v>68</v>
      </c>
      <c r="C59" s="6" t="s">
        <v>1143</v>
      </c>
      <c r="D59" s="24">
        <v>246331.25</v>
      </c>
      <c r="E59" s="24">
        <v>254323.251987</v>
      </c>
      <c r="F59" s="15">
        <f t="shared" si="4"/>
        <v>7992.001986999996</v>
      </c>
      <c r="G59" s="15">
        <f t="shared" si="5"/>
        <v>7992.001986999996</v>
      </c>
      <c r="H59" s="16">
        <f t="shared" si="6"/>
        <v>3.2444125489559265E-2</v>
      </c>
      <c r="I59" s="13" t="str">
        <f t="shared" si="7"/>
        <v>Over</v>
      </c>
    </row>
    <row r="60" spans="1:9">
      <c r="A60" s="11">
        <v>46174</v>
      </c>
      <c r="B60" s="6" t="s">
        <v>68</v>
      </c>
      <c r="C60" s="6" t="s">
        <v>1143</v>
      </c>
      <c r="D60" s="24">
        <v>234360.05</v>
      </c>
      <c r="E60" s="24">
        <v>249989.44965600001</v>
      </c>
      <c r="F60" s="15">
        <f t="shared" si="4"/>
        <v>15629.399656000023</v>
      </c>
      <c r="G60" s="15">
        <f t="shared" si="5"/>
        <v>15629.399656000023</v>
      </c>
      <c r="H60" s="16">
        <f t="shared" si="6"/>
        <v>6.6689692445448895E-2</v>
      </c>
      <c r="I60" s="13" t="str">
        <f t="shared" si="7"/>
        <v>Over</v>
      </c>
    </row>
    <row r="61" spans="1:9">
      <c r="A61" s="11">
        <v>46082</v>
      </c>
      <c r="B61" s="6" t="s">
        <v>68</v>
      </c>
      <c r="C61" s="6" t="s">
        <v>1144</v>
      </c>
      <c r="D61" s="24">
        <v>79187.58</v>
      </c>
      <c r="E61" s="24">
        <v>78687.475583000007</v>
      </c>
      <c r="F61" s="15">
        <f t="shared" si="4"/>
        <v>-500.10441699999501</v>
      </c>
      <c r="G61" s="15">
        <f t="shared" si="5"/>
        <v>500.10441699999501</v>
      </c>
      <c r="H61" s="16">
        <f t="shared" si="6"/>
        <v>6.3154400854274753E-3</v>
      </c>
      <c r="I61" s="13" t="str">
        <f t="shared" si="7"/>
        <v>Under</v>
      </c>
    </row>
    <row r="62" spans="1:9">
      <c r="A62" s="11">
        <v>46113</v>
      </c>
      <c r="B62" s="6" t="s">
        <v>68</v>
      </c>
      <c r="C62" s="6" t="s">
        <v>1144</v>
      </c>
      <c r="D62" s="24">
        <v>88669.68</v>
      </c>
      <c r="E62" s="24">
        <v>79075.746790000005</v>
      </c>
      <c r="F62" s="15">
        <f t="shared" si="4"/>
        <v>-9593.9332099999883</v>
      </c>
      <c r="G62" s="15">
        <f t="shared" si="5"/>
        <v>9593.9332099999883</v>
      </c>
      <c r="H62" s="16">
        <f t="shared" si="6"/>
        <v>0.10819857712354425</v>
      </c>
      <c r="I62" s="13" t="str">
        <f t="shared" si="7"/>
        <v>Under</v>
      </c>
    </row>
    <row r="63" spans="1:9">
      <c r="A63" s="11">
        <v>46143</v>
      </c>
      <c r="B63" s="6" t="s">
        <v>68</v>
      </c>
      <c r="C63" s="6" t="s">
        <v>1144</v>
      </c>
      <c r="D63" s="24">
        <v>99008.47</v>
      </c>
      <c r="E63" s="24">
        <v>95551.921207000007</v>
      </c>
      <c r="F63" s="15">
        <f t="shared" si="4"/>
        <v>-3456.5487929999945</v>
      </c>
      <c r="G63" s="15">
        <f t="shared" si="5"/>
        <v>3456.5487929999945</v>
      </c>
      <c r="H63" s="16">
        <f t="shared" si="6"/>
        <v>3.491164738733963E-2</v>
      </c>
      <c r="I63" s="13" t="str">
        <f t="shared" si="7"/>
        <v>Under</v>
      </c>
    </row>
    <row r="64" spans="1:9">
      <c r="A64" s="11">
        <v>46174</v>
      </c>
      <c r="B64" s="6" t="s">
        <v>68</v>
      </c>
      <c r="C64" s="6" t="s">
        <v>1144</v>
      </c>
      <c r="D64" s="24">
        <v>89781.14</v>
      </c>
      <c r="E64" s="24">
        <v>96290.565459999998</v>
      </c>
      <c r="F64" s="15">
        <f t="shared" si="4"/>
        <v>6509.4254599999986</v>
      </c>
      <c r="G64" s="15">
        <f t="shared" si="5"/>
        <v>6509.4254599999986</v>
      </c>
      <c r="H64" s="16">
        <f t="shared" si="6"/>
        <v>7.2503261375384612E-2</v>
      </c>
      <c r="I64" s="13" t="str">
        <f t="shared" si="7"/>
        <v>Over</v>
      </c>
    </row>
    <row r="65" spans="1:9">
      <c r="A65" s="11">
        <v>46082</v>
      </c>
      <c r="B65" s="6" t="s">
        <v>68</v>
      </c>
      <c r="C65" s="6" t="s">
        <v>1145</v>
      </c>
      <c r="D65" s="24">
        <v>115206.36</v>
      </c>
      <c r="E65" s="24">
        <v>114175.35391400001</v>
      </c>
      <c r="F65" s="15">
        <f t="shared" si="4"/>
        <v>-1031.006085999994</v>
      </c>
      <c r="G65" s="15">
        <f t="shared" si="5"/>
        <v>1031.006085999994</v>
      </c>
      <c r="H65" s="16">
        <f t="shared" si="6"/>
        <v>8.949211536585254E-3</v>
      </c>
      <c r="I65" s="13" t="str">
        <f t="shared" si="7"/>
        <v>Under</v>
      </c>
    </row>
    <row r="66" spans="1:9">
      <c r="A66" s="11">
        <v>46113</v>
      </c>
      <c r="B66" s="6" t="s">
        <v>68</v>
      </c>
      <c r="C66" s="6" t="s">
        <v>1145</v>
      </c>
      <c r="D66" s="24">
        <v>121655.32</v>
      </c>
      <c r="E66" s="24">
        <v>121731.508284</v>
      </c>
      <c r="F66" s="15">
        <f t="shared" si="4"/>
        <v>76.188283999988926</v>
      </c>
      <c r="G66" s="15">
        <f t="shared" si="5"/>
        <v>76.188283999988926</v>
      </c>
      <c r="H66" s="16">
        <f t="shared" si="6"/>
        <v>6.2626347947618668E-4</v>
      </c>
      <c r="I66" s="13" t="str">
        <f t="shared" si="7"/>
        <v>Over</v>
      </c>
    </row>
    <row r="67" spans="1:9">
      <c r="A67" s="11">
        <v>46143</v>
      </c>
      <c r="B67" s="6" t="s">
        <v>68</v>
      </c>
      <c r="C67" s="6" t="s">
        <v>1145</v>
      </c>
      <c r="D67" s="24">
        <v>130017.54</v>
      </c>
      <c r="E67" s="24">
        <v>132323.40233899999</v>
      </c>
      <c r="F67" s="15">
        <f t="shared" si="4"/>
        <v>2305.8623389999993</v>
      </c>
      <c r="G67" s="15">
        <f t="shared" si="5"/>
        <v>2305.8623389999993</v>
      </c>
      <c r="H67" s="16">
        <f t="shared" si="6"/>
        <v>1.7735009745608165E-2</v>
      </c>
      <c r="I67" s="13" t="str">
        <f t="shared" si="7"/>
        <v>Over</v>
      </c>
    </row>
    <row r="68" spans="1:9">
      <c r="A68" s="11">
        <v>46174</v>
      </c>
      <c r="B68" s="6" t="s">
        <v>68</v>
      </c>
      <c r="C68" s="6" t="s">
        <v>1145</v>
      </c>
      <c r="D68" s="24">
        <v>123436.56</v>
      </c>
      <c r="E68" s="24">
        <v>119138.03640700001</v>
      </c>
      <c r="F68" s="15">
        <f t="shared" si="4"/>
        <v>-4298.5235929999908</v>
      </c>
      <c r="G68" s="15">
        <f t="shared" si="5"/>
        <v>4298.5235929999908</v>
      </c>
      <c r="H68" s="16">
        <f t="shared" si="6"/>
        <v>3.4823747461854015E-2</v>
      </c>
      <c r="I68" s="13" t="str">
        <f t="shared" si="7"/>
        <v>Under</v>
      </c>
    </row>
    <row r="69" spans="1:9">
      <c r="A69" s="11">
        <v>46082</v>
      </c>
      <c r="B69" s="6" t="s">
        <v>71</v>
      </c>
      <c r="C69" s="6" t="s">
        <v>1143</v>
      </c>
      <c r="D69" s="24">
        <v>144701.59</v>
      </c>
      <c r="E69" s="24">
        <v>136370.07965</v>
      </c>
      <c r="F69" s="15">
        <f t="shared" si="4"/>
        <v>-8331.5103499999968</v>
      </c>
      <c r="G69" s="15">
        <f t="shared" si="5"/>
        <v>8331.5103499999968</v>
      </c>
      <c r="H69" s="16">
        <f t="shared" si="6"/>
        <v>5.7577185917583887E-2</v>
      </c>
      <c r="I69" s="13" t="str">
        <f t="shared" si="7"/>
        <v>Under</v>
      </c>
    </row>
    <row r="70" spans="1:9">
      <c r="A70" s="11">
        <v>46113</v>
      </c>
      <c r="B70" s="6" t="s">
        <v>71</v>
      </c>
      <c r="C70" s="6" t="s">
        <v>1143</v>
      </c>
      <c r="D70" s="24">
        <v>132657.92000000001</v>
      </c>
      <c r="E70" s="24">
        <v>164786.99309500001</v>
      </c>
      <c r="F70" s="15">
        <f t="shared" si="4"/>
        <v>32129.073095</v>
      </c>
      <c r="G70" s="15">
        <f t="shared" si="5"/>
        <v>32129.073095</v>
      </c>
      <c r="H70" s="16">
        <f t="shared" si="6"/>
        <v>0.24219491075240737</v>
      </c>
      <c r="I70" s="13" t="str">
        <f t="shared" si="7"/>
        <v>Over</v>
      </c>
    </row>
    <row r="71" spans="1:9">
      <c r="A71" s="11">
        <v>46143</v>
      </c>
      <c r="B71" s="6" t="s">
        <v>71</v>
      </c>
      <c r="C71" s="6" t="s">
        <v>1143</v>
      </c>
      <c r="D71" s="24">
        <v>165643.54999999999</v>
      </c>
      <c r="E71" s="24">
        <v>194676.487008</v>
      </c>
      <c r="F71" s="15">
        <f t="shared" si="4"/>
        <v>29032.937008000008</v>
      </c>
      <c r="G71" s="15">
        <f t="shared" si="5"/>
        <v>29032.937008000008</v>
      </c>
      <c r="H71" s="16">
        <f t="shared" si="6"/>
        <v>0.17527357393632298</v>
      </c>
      <c r="I71" s="13" t="str">
        <f t="shared" si="7"/>
        <v>Over</v>
      </c>
    </row>
    <row r="72" spans="1:9">
      <c r="A72" s="11">
        <v>46174</v>
      </c>
      <c r="B72" s="6" t="s">
        <v>71</v>
      </c>
      <c r="C72" s="6" t="s">
        <v>1143</v>
      </c>
      <c r="D72" s="24">
        <v>176670.75</v>
      </c>
      <c r="E72" s="24">
        <v>157631.24937000001</v>
      </c>
      <c r="F72" s="15">
        <f t="shared" si="4"/>
        <v>-19039.500629999995</v>
      </c>
      <c r="G72" s="15">
        <f t="shared" si="5"/>
        <v>19039.500629999995</v>
      </c>
      <c r="H72" s="16">
        <f t="shared" si="6"/>
        <v>0.10776826741268714</v>
      </c>
      <c r="I72" s="13" t="str">
        <f t="shared" si="7"/>
        <v>Under</v>
      </c>
    </row>
    <row r="73" spans="1:9">
      <c r="A73" s="11">
        <v>46082</v>
      </c>
      <c r="B73" s="6" t="s">
        <v>71</v>
      </c>
      <c r="C73" s="6" t="s">
        <v>1144</v>
      </c>
      <c r="D73" s="24">
        <v>49153.77</v>
      </c>
      <c r="E73" s="24">
        <v>56675.064060999997</v>
      </c>
      <c r="F73" s="15">
        <f t="shared" ref="F73:F104" si="8">E73-D73</f>
        <v>7521.2940610000005</v>
      </c>
      <c r="G73" s="15">
        <f t="shared" ref="G73:G104" si="9">ABS(F73)</f>
        <v>7521.2940610000005</v>
      </c>
      <c r="H73" s="16">
        <f t="shared" ref="H73:H104" si="10">IFERROR(G73/D73,0)</f>
        <v>0.15301560919945714</v>
      </c>
      <c r="I73" s="13" t="str">
        <f t="shared" ref="I73:I104" si="11">IF(F73&gt;0,"Over","Under")</f>
        <v>Over</v>
      </c>
    </row>
    <row r="74" spans="1:9">
      <c r="A74" s="11">
        <v>46113</v>
      </c>
      <c r="B74" s="6" t="s">
        <v>71</v>
      </c>
      <c r="C74" s="6" t="s">
        <v>1144</v>
      </c>
      <c r="D74" s="24">
        <v>57060.83</v>
      </c>
      <c r="E74" s="24">
        <v>56578.232361000002</v>
      </c>
      <c r="F74" s="15">
        <f t="shared" si="8"/>
        <v>-482.59763899999962</v>
      </c>
      <c r="G74" s="15">
        <f t="shared" si="9"/>
        <v>482.59763899999962</v>
      </c>
      <c r="H74" s="16">
        <f t="shared" si="10"/>
        <v>8.4575993549340176E-3</v>
      </c>
      <c r="I74" s="13" t="str">
        <f t="shared" si="11"/>
        <v>Under</v>
      </c>
    </row>
    <row r="75" spans="1:9">
      <c r="A75" s="11">
        <v>46143</v>
      </c>
      <c r="B75" s="6" t="s">
        <v>71</v>
      </c>
      <c r="C75" s="6" t="s">
        <v>1144</v>
      </c>
      <c r="D75" s="24">
        <v>63307.22</v>
      </c>
      <c r="E75" s="24">
        <v>75703.755493999997</v>
      </c>
      <c r="F75" s="15">
        <f t="shared" si="8"/>
        <v>12396.535493999996</v>
      </c>
      <c r="G75" s="15">
        <f t="shared" si="9"/>
        <v>12396.535493999996</v>
      </c>
      <c r="H75" s="16">
        <f t="shared" si="10"/>
        <v>0.19581550878399012</v>
      </c>
      <c r="I75" s="13" t="str">
        <f t="shared" si="11"/>
        <v>Over</v>
      </c>
    </row>
    <row r="76" spans="1:9">
      <c r="A76" s="11">
        <v>46174</v>
      </c>
      <c r="B76" s="6" t="s">
        <v>71</v>
      </c>
      <c r="C76" s="6" t="s">
        <v>1144</v>
      </c>
      <c r="D76" s="24">
        <v>63934.35</v>
      </c>
      <c r="E76" s="24">
        <v>52244.430030000003</v>
      </c>
      <c r="F76" s="15">
        <f t="shared" si="8"/>
        <v>-11689.919969999995</v>
      </c>
      <c r="G76" s="15">
        <f t="shared" si="9"/>
        <v>11689.919969999995</v>
      </c>
      <c r="H76" s="16">
        <f t="shared" si="10"/>
        <v>0.18284255599689361</v>
      </c>
      <c r="I76" s="13" t="str">
        <f t="shared" si="11"/>
        <v>Under</v>
      </c>
    </row>
    <row r="77" spans="1:9">
      <c r="A77" s="11">
        <v>46082</v>
      </c>
      <c r="B77" s="6" t="s">
        <v>71</v>
      </c>
      <c r="C77" s="6" t="s">
        <v>1145</v>
      </c>
      <c r="D77" s="24">
        <v>75313.02</v>
      </c>
      <c r="E77" s="24">
        <v>83401.405989999999</v>
      </c>
      <c r="F77" s="15">
        <f t="shared" si="8"/>
        <v>8088.3859899999952</v>
      </c>
      <c r="G77" s="15">
        <f t="shared" si="9"/>
        <v>8088.3859899999952</v>
      </c>
      <c r="H77" s="16">
        <f t="shared" si="10"/>
        <v>0.10739691476984982</v>
      </c>
      <c r="I77" s="13" t="str">
        <f t="shared" si="11"/>
        <v>Over</v>
      </c>
    </row>
    <row r="78" spans="1:9">
      <c r="A78" s="11">
        <v>46113</v>
      </c>
      <c r="B78" s="6" t="s">
        <v>71</v>
      </c>
      <c r="C78" s="6" t="s">
        <v>1145</v>
      </c>
      <c r="D78" s="24">
        <v>80994.05</v>
      </c>
      <c r="E78" s="24">
        <v>76971.052064000003</v>
      </c>
      <c r="F78" s="15">
        <f t="shared" si="8"/>
        <v>-4022.9979359999998</v>
      </c>
      <c r="G78" s="15">
        <f t="shared" si="9"/>
        <v>4022.9979359999998</v>
      </c>
      <c r="H78" s="16">
        <f t="shared" si="10"/>
        <v>4.9670289805238778E-2</v>
      </c>
      <c r="I78" s="13" t="str">
        <f t="shared" si="11"/>
        <v>Under</v>
      </c>
    </row>
    <row r="79" spans="1:9">
      <c r="A79" s="11">
        <v>46143</v>
      </c>
      <c r="B79" s="6" t="s">
        <v>71</v>
      </c>
      <c r="C79" s="6" t="s">
        <v>1145</v>
      </c>
      <c r="D79" s="24">
        <v>87287.13</v>
      </c>
      <c r="E79" s="24">
        <v>87052.018815999996</v>
      </c>
      <c r="F79" s="15">
        <f t="shared" si="8"/>
        <v>-235.11118400000851</v>
      </c>
      <c r="G79" s="15">
        <f t="shared" si="9"/>
        <v>235.11118400000851</v>
      </c>
      <c r="H79" s="16">
        <f t="shared" si="10"/>
        <v>2.6935377987569128E-3</v>
      </c>
      <c r="I79" s="13" t="str">
        <f t="shared" si="11"/>
        <v>Under</v>
      </c>
    </row>
    <row r="80" spans="1:9">
      <c r="A80" s="11">
        <v>46174</v>
      </c>
      <c r="B80" s="6" t="s">
        <v>71</v>
      </c>
      <c r="C80" s="6" t="s">
        <v>1145</v>
      </c>
      <c r="D80" s="24">
        <v>95267.88</v>
      </c>
      <c r="E80" s="24">
        <v>84599.754191999993</v>
      </c>
      <c r="F80" s="15">
        <f t="shared" si="8"/>
        <v>-10668.125808000012</v>
      </c>
      <c r="G80" s="15">
        <f t="shared" si="9"/>
        <v>10668.125808000012</v>
      </c>
      <c r="H80" s="16">
        <f t="shared" si="10"/>
        <v>0.11198030026489528</v>
      </c>
      <c r="I80" s="13" t="str">
        <f t="shared" si="11"/>
        <v>Under</v>
      </c>
    </row>
    <row r="81" spans="1:9">
      <c r="A81" s="11">
        <v>46082</v>
      </c>
      <c r="B81" s="6" t="s">
        <v>74</v>
      </c>
      <c r="C81" s="6" t="s">
        <v>1143</v>
      </c>
      <c r="D81" s="24">
        <v>863559.55</v>
      </c>
      <c r="E81" s="24">
        <v>870692.68873199995</v>
      </c>
      <c r="F81" s="15">
        <f t="shared" si="8"/>
        <v>7133.1387319999048</v>
      </c>
      <c r="G81" s="15">
        <f t="shared" si="9"/>
        <v>7133.1387319999048</v>
      </c>
      <c r="H81" s="16">
        <f t="shared" si="10"/>
        <v>8.2601584708314607E-3</v>
      </c>
      <c r="I81" s="13" t="str">
        <f t="shared" si="11"/>
        <v>Over</v>
      </c>
    </row>
    <row r="82" spans="1:9">
      <c r="A82" s="11">
        <v>46113</v>
      </c>
      <c r="B82" s="6" t="s">
        <v>74</v>
      </c>
      <c r="C82" s="6" t="s">
        <v>1143</v>
      </c>
      <c r="D82" s="24">
        <v>946230.69</v>
      </c>
      <c r="E82" s="24">
        <v>924065.31571200001</v>
      </c>
      <c r="F82" s="15">
        <f t="shared" si="8"/>
        <v>-22165.374287999934</v>
      </c>
      <c r="G82" s="15">
        <f t="shared" si="9"/>
        <v>22165.374287999934</v>
      </c>
      <c r="H82" s="16">
        <f t="shared" si="10"/>
        <v>2.342491585006605E-2</v>
      </c>
      <c r="I82" s="13" t="str">
        <f t="shared" si="11"/>
        <v>Under</v>
      </c>
    </row>
    <row r="83" spans="1:9">
      <c r="A83" s="11">
        <v>46143</v>
      </c>
      <c r="B83" s="6" t="s">
        <v>74</v>
      </c>
      <c r="C83" s="6" t="s">
        <v>1143</v>
      </c>
      <c r="D83" s="24">
        <v>984642.27</v>
      </c>
      <c r="E83" s="24">
        <v>993199.64084000001</v>
      </c>
      <c r="F83" s="15">
        <f t="shared" si="8"/>
        <v>8557.3708399999887</v>
      </c>
      <c r="G83" s="15">
        <f t="shared" si="9"/>
        <v>8557.3708399999887</v>
      </c>
      <c r="H83" s="16">
        <f t="shared" si="10"/>
        <v>8.6908424518480076E-3</v>
      </c>
      <c r="I83" s="13" t="str">
        <f t="shared" si="11"/>
        <v>Over</v>
      </c>
    </row>
    <row r="84" spans="1:9">
      <c r="A84" s="11">
        <v>46174</v>
      </c>
      <c r="B84" s="6" t="s">
        <v>74</v>
      </c>
      <c r="C84" s="6" t="s">
        <v>1143</v>
      </c>
      <c r="D84" s="24">
        <v>893983.61</v>
      </c>
      <c r="E84" s="24">
        <v>1012615.249355</v>
      </c>
      <c r="F84" s="15">
        <f t="shared" si="8"/>
        <v>118631.63935499999</v>
      </c>
      <c r="G84" s="15">
        <f t="shared" si="9"/>
        <v>118631.63935499999</v>
      </c>
      <c r="H84" s="16">
        <f t="shared" si="10"/>
        <v>0.13270001600476769</v>
      </c>
      <c r="I84" s="13" t="str">
        <f t="shared" si="11"/>
        <v>Over</v>
      </c>
    </row>
    <row r="85" spans="1:9">
      <c r="A85" s="11">
        <v>46082</v>
      </c>
      <c r="B85" s="6" t="s">
        <v>74</v>
      </c>
      <c r="C85" s="6" t="s">
        <v>1144</v>
      </c>
      <c r="D85" s="24">
        <v>307591.15999999997</v>
      </c>
      <c r="E85" s="24">
        <v>354619.38398699998</v>
      </c>
      <c r="F85" s="15">
        <f t="shared" si="8"/>
        <v>47028.223987000005</v>
      </c>
      <c r="G85" s="15">
        <f t="shared" si="9"/>
        <v>47028.223987000005</v>
      </c>
      <c r="H85" s="16">
        <f t="shared" si="10"/>
        <v>0.15289198814101163</v>
      </c>
      <c r="I85" s="13" t="str">
        <f t="shared" si="11"/>
        <v>Over</v>
      </c>
    </row>
    <row r="86" spans="1:9">
      <c r="A86" s="11">
        <v>46113</v>
      </c>
      <c r="B86" s="6" t="s">
        <v>74</v>
      </c>
      <c r="C86" s="6" t="s">
        <v>1144</v>
      </c>
      <c r="D86" s="24">
        <v>347308.94</v>
      </c>
      <c r="E86" s="24">
        <v>316094.280531</v>
      </c>
      <c r="F86" s="15">
        <f t="shared" si="8"/>
        <v>-31214.659469000006</v>
      </c>
      <c r="G86" s="15">
        <f t="shared" si="9"/>
        <v>31214.659469000006</v>
      </c>
      <c r="H86" s="16">
        <f t="shared" si="10"/>
        <v>8.9875773048053428E-2</v>
      </c>
      <c r="I86" s="13" t="str">
        <f t="shared" si="11"/>
        <v>Under</v>
      </c>
    </row>
    <row r="87" spans="1:9">
      <c r="A87" s="11">
        <v>46143</v>
      </c>
      <c r="B87" s="6" t="s">
        <v>74</v>
      </c>
      <c r="C87" s="6" t="s">
        <v>1144</v>
      </c>
      <c r="D87" s="24">
        <v>362153.85</v>
      </c>
      <c r="E87" s="24">
        <v>343620.41404599999</v>
      </c>
      <c r="F87" s="15">
        <f t="shared" si="8"/>
        <v>-18533.435953999986</v>
      </c>
      <c r="G87" s="15">
        <f t="shared" si="9"/>
        <v>18533.435953999986</v>
      </c>
      <c r="H87" s="16">
        <f t="shared" si="10"/>
        <v>5.117558726491514E-2</v>
      </c>
      <c r="I87" s="13" t="str">
        <f t="shared" si="11"/>
        <v>Under</v>
      </c>
    </row>
    <row r="88" spans="1:9">
      <c r="A88" s="11">
        <v>46174</v>
      </c>
      <c r="B88" s="6" t="s">
        <v>74</v>
      </c>
      <c r="C88" s="6" t="s">
        <v>1144</v>
      </c>
      <c r="D88" s="24">
        <v>312829.58</v>
      </c>
      <c r="E88" s="24">
        <v>311760.47820100002</v>
      </c>
      <c r="F88" s="15">
        <f t="shared" si="8"/>
        <v>-1069.1017989999964</v>
      </c>
      <c r="G88" s="15">
        <f t="shared" si="9"/>
        <v>1069.1017989999964</v>
      </c>
      <c r="H88" s="16">
        <f t="shared" si="10"/>
        <v>3.4175214473004642E-3</v>
      </c>
      <c r="I88" s="13" t="str">
        <f t="shared" si="11"/>
        <v>Under</v>
      </c>
    </row>
    <row r="89" spans="1:9">
      <c r="A89" s="11">
        <v>46082</v>
      </c>
      <c r="B89" s="6" t="s">
        <v>74</v>
      </c>
      <c r="C89" s="6" t="s">
        <v>1145</v>
      </c>
      <c r="D89" s="24">
        <v>454070.06</v>
      </c>
      <c r="E89" s="24">
        <v>507654.29938699998</v>
      </c>
      <c r="F89" s="15">
        <f t="shared" si="8"/>
        <v>53584.23938699998</v>
      </c>
      <c r="G89" s="15">
        <f t="shared" si="9"/>
        <v>53584.23938699998</v>
      </c>
      <c r="H89" s="16">
        <f t="shared" si="10"/>
        <v>0.11800874822488842</v>
      </c>
      <c r="I89" s="13" t="str">
        <f t="shared" si="11"/>
        <v>Over</v>
      </c>
    </row>
    <row r="90" spans="1:9">
      <c r="A90" s="11">
        <v>46113</v>
      </c>
      <c r="B90" s="6" t="s">
        <v>74</v>
      </c>
      <c r="C90" s="6" t="s">
        <v>1145</v>
      </c>
      <c r="D90" s="24">
        <v>516221.29</v>
      </c>
      <c r="E90" s="24">
        <v>456358.78051100002</v>
      </c>
      <c r="F90" s="15">
        <f t="shared" si="8"/>
        <v>-59862.50948899996</v>
      </c>
      <c r="G90" s="15">
        <f t="shared" si="9"/>
        <v>59862.50948899996</v>
      </c>
      <c r="H90" s="16">
        <f t="shared" si="10"/>
        <v>0.11596288384192749</v>
      </c>
      <c r="I90" s="13" t="str">
        <f t="shared" si="11"/>
        <v>Under</v>
      </c>
    </row>
    <row r="91" spans="1:9">
      <c r="A91" s="11">
        <v>46143</v>
      </c>
      <c r="B91" s="6" t="s">
        <v>74</v>
      </c>
      <c r="C91" s="6" t="s">
        <v>1145</v>
      </c>
      <c r="D91" s="24">
        <v>515503.76</v>
      </c>
      <c r="E91" s="24">
        <v>649813.76431100001</v>
      </c>
      <c r="F91" s="15">
        <f t="shared" si="8"/>
        <v>134310.004311</v>
      </c>
      <c r="G91" s="15">
        <f t="shared" si="9"/>
        <v>134310.004311</v>
      </c>
      <c r="H91" s="16">
        <f t="shared" si="10"/>
        <v>0.26054126998220145</v>
      </c>
      <c r="I91" s="13" t="str">
        <f t="shared" si="11"/>
        <v>Over</v>
      </c>
    </row>
    <row r="92" spans="1:9">
      <c r="A92" s="11">
        <v>46174</v>
      </c>
      <c r="B92" s="6" t="s">
        <v>74</v>
      </c>
      <c r="C92" s="6" t="s">
        <v>1145</v>
      </c>
      <c r="D92" s="24">
        <v>507106.15</v>
      </c>
      <c r="E92" s="24">
        <v>484820.64583599998</v>
      </c>
      <c r="F92" s="15">
        <f t="shared" si="8"/>
        <v>-22285.504164000042</v>
      </c>
      <c r="G92" s="15">
        <f t="shared" si="9"/>
        <v>22285.504164000042</v>
      </c>
      <c r="H92" s="16">
        <f t="shared" si="10"/>
        <v>4.3946428502198286E-2</v>
      </c>
      <c r="I92" s="13" t="str">
        <f t="shared" si="11"/>
        <v>Under</v>
      </c>
    </row>
    <row r="93" spans="1:9">
      <c r="A93" s="11">
        <v>46082</v>
      </c>
      <c r="B93" s="6" t="s">
        <v>77</v>
      </c>
      <c r="C93" s="6" t="s">
        <v>1143</v>
      </c>
      <c r="D93" s="24">
        <v>204254.79</v>
      </c>
      <c r="E93" s="24">
        <v>209833.51977000001</v>
      </c>
      <c r="F93" s="15">
        <f t="shared" si="8"/>
        <v>5578.7297700000054</v>
      </c>
      <c r="G93" s="15">
        <f t="shared" si="9"/>
        <v>5578.7297700000054</v>
      </c>
      <c r="H93" s="16">
        <f t="shared" si="10"/>
        <v>2.7312601922334381E-2</v>
      </c>
      <c r="I93" s="13" t="str">
        <f t="shared" si="11"/>
        <v>Over</v>
      </c>
    </row>
    <row r="94" spans="1:9">
      <c r="A94" s="11">
        <v>46113</v>
      </c>
      <c r="B94" s="6" t="s">
        <v>77</v>
      </c>
      <c r="C94" s="6" t="s">
        <v>1143</v>
      </c>
      <c r="D94" s="24">
        <v>229872.12</v>
      </c>
      <c r="E94" s="24">
        <v>205014.79356699999</v>
      </c>
      <c r="F94" s="15">
        <f t="shared" si="8"/>
        <v>-24857.326433000009</v>
      </c>
      <c r="G94" s="15">
        <f t="shared" si="9"/>
        <v>24857.326433000009</v>
      </c>
      <c r="H94" s="16">
        <f t="shared" si="10"/>
        <v>0.10813545563072202</v>
      </c>
      <c r="I94" s="13" t="str">
        <f t="shared" si="11"/>
        <v>Under</v>
      </c>
    </row>
    <row r="95" spans="1:9">
      <c r="A95" s="11">
        <v>46143</v>
      </c>
      <c r="B95" s="6" t="s">
        <v>77</v>
      </c>
      <c r="C95" s="6" t="s">
        <v>1143</v>
      </c>
      <c r="D95" s="24">
        <v>204153.46</v>
      </c>
      <c r="E95" s="24">
        <v>220209.331576</v>
      </c>
      <c r="F95" s="15">
        <f t="shared" si="8"/>
        <v>16055.871576000005</v>
      </c>
      <c r="G95" s="15">
        <f t="shared" si="9"/>
        <v>16055.871576000005</v>
      </c>
      <c r="H95" s="16">
        <f t="shared" si="10"/>
        <v>7.8646090916117739E-2</v>
      </c>
      <c r="I95" s="13" t="str">
        <f t="shared" si="11"/>
        <v>Over</v>
      </c>
    </row>
    <row r="96" spans="1:9">
      <c r="A96" s="11">
        <v>46174</v>
      </c>
      <c r="B96" s="6" t="s">
        <v>77</v>
      </c>
      <c r="C96" s="6" t="s">
        <v>1143</v>
      </c>
      <c r="D96" s="24">
        <v>205891.71</v>
      </c>
      <c r="E96" s="24">
        <v>221574.420881</v>
      </c>
      <c r="F96" s="15">
        <f t="shared" si="8"/>
        <v>15682.710881000006</v>
      </c>
      <c r="G96" s="15">
        <f t="shared" si="9"/>
        <v>15682.710881000006</v>
      </c>
      <c r="H96" s="16">
        <f t="shared" si="10"/>
        <v>7.6169705331992271E-2</v>
      </c>
      <c r="I96" s="13" t="str">
        <f t="shared" si="11"/>
        <v>Over</v>
      </c>
    </row>
    <row r="97" spans="1:9">
      <c r="A97" s="11">
        <v>46082</v>
      </c>
      <c r="B97" s="6" t="s">
        <v>77</v>
      </c>
      <c r="C97" s="6" t="s">
        <v>1144</v>
      </c>
      <c r="D97" s="24">
        <v>79119.13</v>
      </c>
      <c r="E97" s="24">
        <v>85506.100716000001</v>
      </c>
      <c r="F97" s="15">
        <f t="shared" si="8"/>
        <v>6386.9707159999962</v>
      </c>
      <c r="G97" s="15">
        <f t="shared" si="9"/>
        <v>6386.9707159999962</v>
      </c>
      <c r="H97" s="16">
        <f t="shared" si="10"/>
        <v>8.0725997821260109E-2</v>
      </c>
      <c r="I97" s="13" t="str">
        <f t="shared" si="11"/>
        <v>Over</v>
      </c>
    </row>
    <row r="98" spans="1:9">
      <c r="A98" s="11">
        <v>46113</v>
      </c>
      <c r="B98" s="6" t="s">
        <v>77</v>
      </c>
      <c r="C98" s="6" t="s">
        <v>1144</v>
      </c>
      <c r="D98" s="24">
        <v>86195.81</v>
      </c>
      <c r="E98" s="24">
        <v>79075.746790000005</v>
      </c>
      <c r="F98" s="15">
        <f t="shared" si="8"/>
        <v>-7120.063209999993</v>
      </c>
      <c r="G98" s="15">
        <f t="shared" si="9"/>
        <v>7120.063209999993</v>
      </c>
      <c r="H98" s="16">
        <f t="shared" si="10"/>
        <v>8.2603356358040989E-2</v>
      </c>
      <c r="I98" s="13" t="str">
        <f t="shared" si="11"/>
        <v>Under</v>
      </c>
    </row>
    <row r="99" spans="1:9">
      <c r="A99" s="11">
        <v>46143</v>
      </c>
      <c r="B99" s="6" t="s">
        <v>77</v>
      </c>
      <c r="C99" s="6" t="s">
        <v>1144</v>
      </c>
      <c r="D99" s="24">
        <v>82225.350000000006</v>
      </c>
      <c r="E99" s="24">
        <v>78770.516149000003</v>
      </c>
      <c r="F99" s="15">
        <f t="shared" si="8"/>
        <v>-3454.8338510000031</v>
      </c>
      <c r="G99" s="15">
        <f t="shared" si="9"/>
        <v>3454.8338510000031</v>
      </c>
      <c r="H99" s="16">
        <f t="shared" si="10"/>
        <v>4.2016651203065754E-2</v>
      </c>
      <c r="I99" s="13" t="str">
        <f t="shared" si="11"/>
        <v>Under</v>
      </c>
    </row>
    <row r="100" spans="1:9">
      <c r="A100" s="11">
        <v>46174</v>
      </c>
      <c r="B100" s="6" t="s">
        <v>77</v>
      </c>
      <c r="C100" s="6" t="s">
        <v>1144</v>
      </c>
      <c r="D100" s="24">
        <v>74088.490000000005</v>
      </c>
      <c r="E100" s="24">
        <v>76099.851800999997</v>
      </c>
      <c r="F100" s="15">
        <f t="shared" si="8"/>
        <v>2011.3618009999918</v>
      </c>
      <c r="G100" s="15">
        <f t="shared" si="9"/>
        <v>2011.3618009999918</v>
      </c>
      <c r="H100" s="16">
        <f t="shared" si="10"/>
        <v>2.7148100885845988E-2</v>
      </c>
      <c r="I100" s="13" t="str">
        <f t="shared" si="11"/>
        <v>Over</v>
      </c>
    </row>
    <row r="101" spans="1:9">
      <c r="A101" s="11">
        <v>46082</v>
      </c>
      <c r="B101" s="6" t="s">
        <v>77</v>
      </c>
      <c r="C101" s="6" t="s">
        <v>1145</v>
      </c>
      <c r="D101" s="24">
        <v>101349.68</v>
      </c>
      <c r="E101" s="24">
        <v>124865.26781799999</v>
      </c>
      <c r="F101" s="15">
        <f t="shared" si="8"/>
        <v>23515.587818</v>
      </c>
      <c r="G101" s="15">
        <f t="shared" si="9"/>
        <v>23515.587818</v>
      </c>
      <c r="H101" s="16">
        <f t="shared" si="10"/>
        <v>0.23202429270620292</v>
      </c>
      <c r="I101" s="13" t="str">
        <f t="shared" si="11"/>
        <v>Over</v>
      </c>
    </row>
    <row r="102" spans="1:9">
      <c r="A102" s="11">
        <v>46113</v>
      </c>
      <c r="B102" s="6" t="s">
        <v>77</v>
      </c>
      <c r="C102" s="6" t="s">
        <v>1145</v>
      </c>
      <c r="D102" s="24">
        <v>126533.16</v>
      </c>
      <c r="E102" s="24">
        <v>111041.594379</v>
      </c>
      <c r="F102" s="15">
        <f t="shared" si="8"/>
        <v>-15491.565621000002</v>
      </c>
      <c r="G102" s="15">
        <f t="shared" si="9"/>
        <v>15491.565621000002</v>
      </c>
      <c r="H102" s="16">
        <f t="shared" si="10"/>
        <v>0.12243087599329694</v>
      </c>
      <c r="I102" s="13" t="str">
        <f t="shared" si="11"/>
        <v>Under</v>
      </c>
    </row>
    <row r="103" spans="1:9">
      <c r="A103" s="11">
        <v>46143</v>
      </c>
      <c r="B103" s="6" t="s">
        <v>77</v>
      </c>
      <c r="C103" s="6" t="s">
        <v>1145</v>
      </c>
      <c r="D103" s="24">
        <v>127321.60000000001</v>
      </c>
      <c r="E103" s="24">
        <v>111537.483916</v>
      </c>
      <c r="F103" s="15">
        <f t="shared" si="8"/>
        <v>-15784.116084000008</v>
      </c>
      <c r="G103" s="15">
        <f t="shared" si="9"/>
        <v>15784.116084000008</v>
      </c>
      <c r="H103" s="16">
        <f t="shared" si="10"/>
        <v>0.1239704502928019</v>
      </c>
      <c r="I103" s="13" t="str">
        <f t="shared" si="11"/>
        <v>Under</v>
      </c>
    </row>
    <row r="104" spans="1:9">
      <c r="A104" s="11">
        <v>46174</v>
      </c>
      <c r="B104" s="6" t="s">
        <v>77</v>
      </c>
      <c r="C104" s="6" t="s">
        <v>1145</v>
      </c>
      <c r="D104" s="24">
        <v>110006.9</v>
      </c>
      <c r="E104" s="24">
        <v>119138.03640700001</v>
      </c>
      <c r="F104" s="15">
        <f t="shared" si="8"/>
        <v>9131.1364070000127</v>
      </c>
      <c r="G104" s="15">
        <f t="shared" si="9"/>
        <v>9131.1364070000127</v>
      </c>
      <c r="H104" s="16">
        <f t="shared" si="10"/>
        <v>8.3005124287658438E-2</v>
      </c>
      <c r="I104" s="13" t="str">
        <f t="shared" si="11"/>
        <v>Over</v>
      </c>
    </row>
    <row r="105" spans="1:9">
      <c r="A105" s="11">
        <v>46082</v>
      </c>
      <c r="B105" s="6" t="s">
        <v>80</v>
      </c>
      <c r="C105" s="6" t="s">
        <v>1143</v>
      </c>
      <c r="D105" s="24">
        <v>231949.74</v>
      </c>
      <c r="E105" s="24">
        <v>263654.873464</v>
      </c>
      <c r="F105" s="15">
        <f t="shared" ref="F105:F136" si="12">E105-D105</f>
        <v>31705.133464000013</v>
      </c>
      <c r="G105" s="15">
        <f t="shared" ref="G105:G136" si="13">ABS(F105)</f>
        <v>31705.133464000013</v>
      </c>
      <c r="H105" s="16">
        <f t="shared" ref="H105:H136" si="14">IFERROR(G105/D105,0)</f>
        <v>0.13668967020182912</v>
      </c>
      <c r="I105" s="13" t="str">
        <f t="shared" ref="I105:I136" si="15">IF(F105&gt;0,"Over","Under")</f>
        <v>Over</v>
      </c>
    </row>
    <row r="106" spans="1:9">
      <c r="A106" s="11">
        <v>46113</v>
      </c>
      <c r="B106" s="6" t="s">
        <v>80</v>
      </c>
      <c r="C106" s="6" t="s">
        <v>1143</v>
      </c>
      <c r="D106" s="24">
        <v>250495.5</v>
      </c>
      <c r="E106" s="24">
        <v>220209.331576</v>
      </c>
      <c r="F106" s="15">
        <f t="shared" si="12"/>
        <v>-30286.168424000003</v>
      </c>
      <c r="G106" s="15">
        <f t="shared" si="13"/>
        <v>30286.168424000003</v>
      </c>
      <c r="H106" s="16">
        <f t="shared" si="14"/>
        <v>0.12090503990690453</v>
      </c>
      <c r="I106" s="13" t="str">
        <f t="shared" si="15"/>
        <v>Under</v>
      </c>
    </row>
    <row r="107" spans="1:9">
      <c r="A107" s="11">
        <v>46143</v>
      </c>
      <c r="B107" s="6" t="s">
        <v>80</v>
      </c>
      <c r="C107" s="6" t="s">
        <v>1143</v>
      </c>
      <c r="D107" s="24">
        <v>292417.46999999997</v>
      </c>
      <c r="E107" s="24">
        <v>334252.98035799997</v>
      </c>
      <c r="F107" s="15">
        <f t="shared" si="12"/>
        <v>41835.510358</v>
      </c>
      <c r="G107" s="15">
        <f t="shared" si="13"/>
        <v>41835.510358</v>
      </c>
      <c r="H107" s="16">
        <f t="shared" si="14"/>
        <v>0.14306775295607341</v>
      </c>
      <c r="I107" s="13" t="str">
        <f t="shared" si="15"/>
        <v>Over</v>
      </c>
    </row>
    <row r="108" spans="1:9">
      <c r="A108" s="11">
        <v>46174</v>
      </c>
      <c r="B108" s="6" t="s">
        <v>80</v>
      </c>
      <c r="C108" s="6" t="s">
        <v>1143</v>
      </c>
      <c r="D108" s="24">
        <v>255511.87</v>
      </c>
      <c r="E108" s="24">
        <v>249989.44965600001</v>
      </c>
      <c r="F108" s="15">
        <f t="shared" si="12"/>
        <v>-5522.4203439999837</v>
      </c>
      <c r="G108" s="15">
        <f t="shared" si="13"/>
        <v>5522.4203439999837</v>
      </c>
      <c r="H108" s="16">
        <f t="shared" si="14"/>
        <v>2.161316554099809E-2</v>
      </c>
      <c r="I108" s="13" t="str">
        <f t="shared" si="15"/>
        <v>Under</v>
      </c>
    </row>
    <row r="109" spans="1:9">
      <c r="A109" s="11">
        <v>46082</v>
      </c>
      <c r="B109" s="6" t="s">
        <v>80</v>
      </c>
      <c r="C109" s="6" t="s">
        <v>1144</v>
      </c>
      <c r="D109" s="24">
        <v>79566.95</v>
      </c>
      <c r="E109" s="24">
        <v>102364.698246</v>
      </c>
      <c r="F109" s="15">
        <f t="shared" si="12"/>
        <v>22797.748246000003</v>
      </c>
      <c r="G109" s="15">
        <f t="shared" si="13"/>
        <v>22797.748246000003</v>
      </c>
      <c r="H109" s="16">
        <f t="shared" si="14"/>
        <v>0.28652283700707398</v>
      </c>
      <c r="I109" s="13" t="str">
        <f t="shared" si="15"/>
        <v>Over</v>
      </c>
    </row>
    <row r="110" spans="1:9">
      <c r="A110" s="11">
        <v>46113</v>
      </c>
      <c r="B110" s="6" t="s">
        <v>80</v>
      </c>
      <c r="C110" s="6" t="s">
        <v>1144</v>
      </c>
      <c r="D110" s="24">
        <v>88659.78</v>
      </c>
      <c r="E110" s="24">
        <v>78328.959405999994</v>
      </c>
      <c r="F110" s="15">
        <f t="shared" si="12"/>
        <v>-10330.820594000004</v>
      </c>
      <c r="G110" s="15">
        <f t="shared" si="13"/>
        <v>10330.820594000004</v>
      </c>
      <c r="H110" s="16">
        <f t="shared" si="14"/>
        <v>0.11652206439041474</v>
      </c>
      <c r="I110" s="13" t="str">
        <f t="shared" si="15"/>
        <v>Under</v>
      </c>
    </row>
    <row r="111" spans="1:9">
      <c r="A111" s="11">
        <v>46143</v>
      </c>
      <c r="B111" s="6" t="s">
        <v>80</v>
      </c>
      <c r="C111" s="6" t="s">
        <v>1144</v>
      </c>
      <c r="D111" s="24">
        <v>105009.86</v>
      </c>
      <c r="E111" s="24">
        <v>121731.508284</v>
      </c>
      <c r="F111" s="15">
        <f t="shared" si="12"/>
        <v>16721.648283999995</v>
      </c>
      <c r="G111" s="15">
        <f t="shared" si="13"/>
        <v>16721.648283999995</v>
      </c>
      <c r="H111" s="16">
        <f t="shared" si="14"/>
        <v>0.15923883989560594</v>
      </c>
      <c r="I111" s="13" t="str">
        <f t="shared" si="15"/>
        <v>Over</v>
      </c>
    </row>
    <row r="112" spans="1:9">
      <c r="A112" s="11">
        <v>46174</v>
      </c>
      <c r="B112" s="6" t="s">
        <v>80</v>
      </c>
      <c r="C112" s="6" t="s">
        <v>1144</v>
      </c>
      <c r="D112" s="24">
        <v>73826.7</v>
      </c>
      <c r="E112" s="24">
        <v>96290.565459999998</v>
      </c>
      <c r="F112" s="15">
        <f t="shared" si="12"/>
        <v>22463.865460000001</v>
      </c>
      <c r="G112" s="15">
        <f t="shared" si="13"/>
        <v>22463.865460000001</v>
      </c>
      <c r="H112" s="16">
        <f t="shared" si="14"/>
        <v>0.30427833642841956</v>
      </c>
      <c r="I112" s="13" t="str">
        <f t="shared" si="15"/>
        <v>Over</v>
      </c>
    </row>
    <row r="113" spans="1:9">
      <c r="A113" s="11">
        <v>46082</v>
      </c>
      <c r="B113" s="6" t="s">
        <v>80</v>
      </c>
      <c r="C113" s="6" t="s">
        <v>1145</v>
      </c>
      <c r="D113" s="24">
        <v>144457.89000000001</v>
      </c>
      <c r="E113" s="24">
        <v>136817.63261</v>
      </c>
      <c r="F113" s="15">
        <f t="shared" si="12"/>
        <v>-7640.2573900000134</v>
      </c>
      <c r="G113" s="15">
        <f t="shared" si="13"/>
        <v>7640.2573900000134</v>
      </c>
      <c r="H113" s="16">
        <f t="shared" si="14"/>
        <v>5.2889166455359501E-2</v>
      </c>
      <c r="I113" s="13" t="str">
        <f t="shared" si="15"/>
        <v>Under</v>
      </c>
    </row>
    <row r="114" spans="1:9">
      <c r="A114" s="11">
        <v>46113</v>
      </c>
      <c r="B114" s="6" t="s">
        <v>80</v>
      </c>
      <c r="C114" s="6" t="s">
        <v>1145</v>
      </c>
      <c r="D114" s="24">
        <v>144839.47</v>
      </c>
      <c r="E114" s="24">
        <v>123919.39169800001</v>
      </c>
      <c r="F114" s="15">
        <f t="shared" si="12"/>
        <v>-20920.078301999994</v>
      </c>
      <c r="G114" s="15">
        <f t="shared" si="13"/>
        <v>20920.078301999994</v>
      </c>
      <c r="H114" s="16">
        <f t="shared" si="14"/>
        <v>0.14443630801742091</v>
      </c>
      <c r="I114" s="13" t="str">
        <f t="shared" si="15"/>
        <v>Under</v>
      </c>
    </row>
    <row r="115" spans="1:9">
      <c r="A115" s="11">
        <v>46143</v>
      </c>
      <c r="B115" s="6" t="s">
        <v>80</v>
      </c>
      <c r="C115" s="6" t="s">
        <v>1145</v>
      </c>
      <c r="D115" s="24">
        <v>164751.07</v>
      </c>
      <c r="E115" s="24">
        <v>196517.469048</v>
      </c>
      <c r="F115" s="15">
        <f t="shared" si="12"/>
        <v>31766.399047999992</v>
      </c>
      <c r="G115" s="15">
        <f t="shared" si="13"/>
        <v>31766.399047999992</v>
      </c>
      <c r="H115" s="16">
        <f t="shared" si="14"/>
        <v>0.19281452343829991</v>
      </c>
      <c r="I115" s="13" t="str">
        <f t="shared" si="15"/>
        <v>Over</v>
      </c>
    </row>
    <row r="116" spans="1:9">
      <c r="A116" s="11">
        <v>46174</v>
      </c>
      <c r="B116" s="6" t="s">
        <v>80</v>
      </c>
      <c r="C116" s="6" t="s">
        <v>1145</v>
      </c>
      <c r="D116" s="24">
        <v>140428.04</v>
      </c>
      <c r="E116" s="24">
        <v>131075.02296500001</v>
      </c>
      <c r="F116" s="15">
        <f t="shared" si="12"/>
        <v>-9353.0170349999971</v>
      </c>
      <c r="G116" s="15">
        <f t="shared" si="13"/>
        <v>9353.0170349999971</v>
      </c>
      <c r="H116" s="16">
        <f t="shared" si="14"/>
        <v>6.660362869837104E-2</v>
      </c>
      <c r="I116" s="13" t="str">
        <f t="shared" si="15"/>
        <v>Under</v>
      </c>
    </row>
    <row r="117" spans="1:9">
      <c r="A117" s="11">
        <v>46082</v>
      </c>
      <c r="B117" s="6" t="s">
        <v>82</v>
      </c>
      <c r="C117" s="6" t="s">
        <v>1143</v>
      </c>
      <c r="D117" s="24">
        <v>272124.34999999998</v>
      </c>
      <c r="E117" s="24">
        <v>259834.26454199999</v>
      </c>
      <c r="F117" s="15">
        <f t="shared" si="12"/>
        <v>-12290.085457999987</v>
      </c>
      <c r="G117" s="15">
        <f t="shared" si="13"/>
        <v>12290.085457999987</v>
      </c>
      <c r="H117" s="16">
        <f t="shared" si="14"/>
        <v>4.5163490360197414E-2</v>
      </c>
      <c r="I117" s="13" t="str">
        <f t="shared" si="15"/>
        <v>Under</v>
      </c>
    </row>
    <row r="118" spans="1:9">
      <c r="A118" s="11">
        <v>46113</v>
      </c>
      <c r="B118" s="6" t="s">
        <v>82</v>
      </c>
      <c r="C118" s="6" t="s">
        <v>1143</v>
      </c>
      <c r="D118" s="24">
        <v>255498.76</v>
      </c>
      <c r="E118" s="24">
        <v>258064.164674</v>
      </c>
      <c r="F118" s="15">
        <f t="shared" si="12"/>
        <v>2565.4046739999903</v>
      </c>
      <c r="G118" s="15">
        <f t="shared" si="13"/>
        <v>2565.4046739999903</v>
      </c>
      <c r="H118" s="16">
        <f t="shared" si="14"/>
        <v>1.0040771524683682E-2</v>
      </c>
      <c r="I118" s="13" t="str">
        <f t="shared" si="15"/>
        <v>Over</v>
      </c>
    </row>
    <row r="119" spans="1:9">
      <c r="A119" s="11">
        <v>46143</v>
      </c>
      <c r="B119" s="6" t="s">
        <v>82</v>
      </c>
      <c r="C119" s="6" t="s">
        <v>1143</v>
      </c>
      <c r="D119" s="24">
        <v>313196.02</v>
      </c>
      <c r="E119" s="24">
        <v>319835.19321900001</v>
      </c>
      <c r="F119" s="15">
        <f t="shared" si="12"/>
        <v>6639.1732189999893</v>
      </c>
      <c r="G119" s="15">
        <f t="shared" si="13"/>
        <v>6639.1732189999893</v>
      </c>
      <c r="H119" s="16">
        <f t="shared" si="14"/>
        <v>2.1198140445718272E-2</v>
      </c>
      <c r="I119" s="13" t="str">
        <f t="shared" si="15"/>
        <v>Over</v>
      </c>
    </row>
    <row r="120" spans="1:9">
      <c r="A120" s="11">
        <v>46174</v>
      </c>
      <c r="B120" s="6" t="s">
        <v>82</v>
      </c>
      <c r="C120" s="6" t="s">
        <v>1143</v>
      </c>
      <c r="D120" s="24">
        <v>286038.39</v>
      </c>
      <c r="E120" s="24">
        <v>254670.94546399999</v>
      </c>
      <c r="F120" s="15">
        <f t="shared" si="12"/>
        <v>-31367.444536000025</v>
      </c>
      <c r="G120" s="15">
        <f t="shared" si="13"/>
        <v>31367.444536000025</v>
      </c>
      <c r="H120" s="16">
        <f t="shared" si="14"/>
        <v>0.10966165952759006</v>
      </c>
      <c r="I120" s="13" t="str">
        <f t="shared" si="15"/>
        <v>Under</v>
      </c>
    </row>
    <row r="121" spans="1:9">
      <c r="A121" s="11">
        <v>46082</v>
      </c>
      <c r="B121" s="6" t="s">
        <v>82</v>
      </c>
      <c r="C121" s="6" t="s">
        <v>1144</v>
      </c>
      <c r="D121" s="24">
        <v>90142.18</v>
      </c>
      <c r="E121" s="24">
        <v>90987.343857999993</v>
      </c>
      <c r="F121" s="15">
        <f t="shared" si="12"/>
        <v>845.16385799999989</v>
      </c>
      <c r="G121" s="15">
        <f t="shared" si="13"/>
        <v>845.16385799999989</v>
      </c>
      <c r="H121" s="16">
        <f t="shared" si="14"/>
        <v>9.3758976985025208E-3</v>
      </c>
      <c r="I121" s="13" t="str">
        <f t="shared" si="15"/>
        <v>Over</v>
      </c>
    </row>
    <row r="122" spans="1:9">
      <c r="A122" s="11">
        <v>46113</v>
      </c>
      <c r="B122" s="6" t="s">
        <v>82</v>
      </c>
      <c r="C122" s="6" t="s">
        <v>1144</v>
      </c>
      <c r="D122" s="24">
        <v>92902.61</v>
      </c>
      <c r="E122" s="24">
        <v>99292.833893999996</v>
      </c>
      <c r="F122" s="15">
        <f t="shared" si="12"/>
        <v>6390.2238939999952</v>
      </c>
      <c r="G122" s="15">
        <f t="shared" si="13"/>
        <v>6390.2238939999952</v>
      </c>
      <c r="H122" s="16">
        <f t="shared" si="14"/>
        <v>6.8784115903740436E-2</v>
      </c>
      <c r="I122" s="13" t="str">
        <f t="shared" si="15"/>
        <v>Over</v>
      </c>
    </row>
    <row r="123" spans="1:9">
      <c r="A123" s="11">
        <v>46143</v>
      </c>
      <c r="B123" s="6" t="s">
        <v>82</v>
      </c>
      <c r="C123" s="6" t="s">
        <v>1144</v>
      </c>
      <c r="D123" s="24">
        <v>107767.91</v>
      </c>
      <c r="E123" s="24">
        <v>109710.060482</v>
      </c>
      <c r="F123" s="15">
        <f t="shared" si="12"/>
        <v>1942.1504819999973</v>
      </c>
      <c r="G123" s="15">
        <f t="shared" si="13"/>
        <v>1942.1504819999973</v>
      </c>
      <c r="H123" s="16">
        <f t="shared" si="14"/>
        <v>1.8021602924284206E-2</v>
      </c>
      <c r="I123" s="13" t="str">
        <f t="shared" si="15"/>
        <v>Over</v>
      </c>
    </row>
    <row r="124" spans="1:9">
      <c r="A124" s="11">
        <v>46174</v>
      </c>
      <c r="B124" s="6" t="s">
        <v>82</v>
      </c>
      <c r="C124" s="6" t="s">
        <v>1144</v>
      </c>
      <c r="D124" s="24">
        <v>99604.36</v>
      </c>
      <c r="E124" s="24">
        <v>100031.47814799999</v>
      </c>
      <c r="F124" s="15">
        <f t="shared" si="12"/>
        <v>427.11814799999411</v>
      </c>
      <c r="G124" s="15">
        <f t="shared" si="13"/>
        <v>427.11814799999411</v>
      </c>
      <c r="H124" s="16">
        <f t="shared" si="14"/>
        <v>4.288147105206982E-3</v>
      </c>
      <c r="I124" s="13" t="str">
        <f t="shared" si="15"/>
        <v>Over</v>
      </c>
    </row>
    <row r="125" spans="1:9">
      <c r="A125" s="11">
        <v>46082</v>
      </c>
      <c r="B125" s="6" t="s">
        <v>82</v>
      </c>
      <c r="C125" s="6" t="s">
        <v>1145</v>
      </c>
      <c r="D125" s="24">
        <v>124396.94</v>
      </c>
      <c r="E125" s="24">
        <v>140110.992337</v>
      </c>
      <c r="F125" s="15">
        <f t="shared" si="12"/>
        <v>15714.052337000001</v>
      </c>
      <c r="G125" s="15">
        <f t="shared" si="13"/>
        <v>15714.052337000001</v>
      </c>
      <c r="H125" s="16">
        <f t="shared" si="14"/>
        <v>0.12632185596365955</v>
      </c>
      <c r="I125" s="13" t="str">
        <f t="shared" si="15"/>
        <v>Over</v>
      </c>
    </row>
    <row r="126" spans="1:9">
      <c r="A126" s="11">
        <v>46113</v>
      </c>
      <c r="B126" s="6" t="s">
        <v>82</v>
      </c>
      <c r="C126" s="6" t="s">
        <v>1145</v>
      </c>
      <c r="D126" s="24">
        <v>141309.41</v>
      </c>
      <c r="E126" s="24">
        <v>127212.75142499999</v>
      </c>
      <c r="F126" s="15">
        <f t="shared" si="12"/>
        <v>-14096.658575000009</v>
      </c>
      <c r="G126" s="15">
        <f t="shared" si="13"/>
        <v>14096.658575000009</v>
      </c>
      <c r="H126" s="16">
        <f t="shared" si="14"/>
        <v>9.9757394606629579E-2</v>
      </c>
      <c r="I126" s="13" t="str">
        <f t="shared" si="15"/>
        <v>Under</v>
      </c>
    </row>
    <row r="127" spans="1:9">
      <c r="A127" s="11">
        <v>46143</v>
      </c>
      <c r="B127" s="6" t="s">
        <v>82</v>
      </c>
      <c r="C127" s="6" t="s">
        <v>1145</v>
      </c>
      <c r="D127" s="24">
        <v>164326.31</v>
      </c>
      <c r="E127" s="24">
        <v>137756.308903</v>
      </c>
      <c r="F127" s="15">
        <f t="shared" si="12"/>
        <v>-26570.001097</v>
      </c>
      <c r="G127" s="15">
        <f t="shared" si="13"/>
        <v>26570.001097</v>
      </c>
      <c r="H127" s="16">
        <f t="shared" si="14"/>
        <v>0.16169048703765088</v>
      </c>
      <c r="I127" s="13" t="str">
        <f t="shared" si="15"/>
        <v>Under</v>
      </c>
    </row>
    <row r="128" spans="1:9">
      <c r="A128" s="11">
        <v>46174</v>
      </c>
      <c r="B128" s="6" t="s">
        <v>82</v>
      </c>
      <c r="C128" s="6" t="s">
        <v>1145</v>
      </c>
      <c r="D128" s="24">
        <v>151389.87</v>
      </c>
      <c r="E128" s="24">
        <v>134815.93565299999</v>
      </c>
      <c r="F128" s="15">
        <f t="shared" si="12"/>
        <v>-16573.934347000002</v>
      </c>
      <c r="G128" s="15">
        <f t="shared" si="13"/>
        <v>16573.934347000002</v>
      </c>
      <c r="H128" s="16">
        <f t="shared" si="14"/>
        <v>0.10947848985536485</v>
      </c>
      <c r="I128" s="13" t="str">
        <f t="shared" si="15"/>
        <v>Under</v>
      </c>
    </row>
    <row r="129" spans="1:9">
      <c r="A129" s="11">
        <v>46082</v>
      </c>
      <c r="B129" s="6" t="s">
        <v>83</v>
      </c>
      <c r="C129" s="6" t="s">
        <v>1143</v>
      </c>
      <c r="D129" s="24">
        <v>339725.76</v>
      </c>
      <c r="E129" s="24">
        <v>470584.32323500002</v>
      </c>
      <c r="F129" s="15">
        <f t="shared" si="12"/>
        <v>130858.56323500001</v>
      </c>
      <c r="G129" s="15">
        <f t="shared" si="13"/>
        <v>130858.56323500001</v>
      </c>
      <c r="H129" s="16">
        <f t="shared" si="14"/>
        <v>0.38518881592905996</v>
      </c>
      <c r="I129" s="13" t="str">
        <f t="shared" si="15"/>
        <v>Over</v>
      </c>
    </row>
    <row r="130" spans="1:9">
      <c r="A130" s="11">
        <v>46113</v>
      </c>
      <c r="B130" s="6" t="s">
        <v>83</v>
      </c>
      <c r="C130" s="6" t="s">
        <v>1143</v>
      </c>
      <c r="D130" s="24">
        <v>339115.85</v>
      </c>
      <c r="E130" s="24">
        <v>316094.280531</v>
      </c>
      <c r="F130" s="15">
        <f t="shared" si="12"/>
        <v>-23021.56946899998</v>
      </c>
      <c r="G130" s="15">
        <f t="shared" si="13"/>
        <v>23021.56946899998</v>
      </c>
      <c r="H130" s="16">
        <f t="shared" si="14"/>
        <v>6.7887034678561858E-2</v>
      </c>
      <c r="I130" s="13" t="str">
        <f t="shared" si="15"/>
        <v>Under</v>
      </c>
    </row>
    <row r="131" spans="1:9">
      <c r="A131" s="11">
        <v>46143</v>
      </c>
      <c r="B131" s="6" t="s">
        <v>83</v>
      </c>
      <c r="C131" s="6" t="s">
        <v>1143</v>
      </c>
      <c r="D131" s="24">
        <v>375338.16</v>
      </c>
      <c r="E131" s="24">
        <v>359874.90411</v>
      </c>
      <c r="F131" s="15">
        <f t="shared" si="12"/>
        <v>-15463.255889999971</v>
      </c>
      <c r="G131" s="15">
        <f t="shared" si="13"/>
        <v>15463.255889999971</v>
      </c>
      <c r="H131" s="16">
        <f t="shared" si="14"/>
        <v>4.1198198152833626E-2</v>
      </c>
      <c r="I131" s="13" t="str">
        <f t="shared" si="15"/>
        <v>Under</v>
      </c>
    </row>
    <row r="132" spans="1:9">
      <c r="A132" s="11">
        <v>46174</v>
      </c>
      <c r="B132" s="6" t="s">
        <v>83</v>
      </c>
      <c r="C132" s="6" t="s">
        <v>1143</v>
      </c>
      <c r="D132" s="24">
        <v>362799.3</v>
      </c>
      <c r="E132" s="24">
        <v>355541.10178000003</v>
      </c>
      <c r="F132" s="15">
        <f t="shared" si="12"/>
        <v>-7258.198219999962</v>
      </c>
      <c r="G132" s="15">
        <f t="shared" si="13"/>
        <v>7258.198219999962</v>
      </c>
      <c r="H132" s="16">
        <f t="shared" si="14"/>
        <v>2.0006097641312875E-2</v>
      </c>
      <c r="I132" s="13" t="str">
        <f t="shared" si="15"/>
        <v>Under</v>
      </c>
    </row>
    <row r="133" spans="1:9">
      <c r="A133" s="11">
        <v>46082</v>
      </c>
      <c r="B133" s="6" t="s">
        <v>83</v>
      </c>
      <c r="C133" s="6" t="s">
        <v>1144</v>
      </c>
      <c r="D133" s="24">
        <v>121207.58</v>
      </c>
      <c r="E133" s="24">
        <v>136370.07965</v>
      </c>
      <c r="F133" s="15">
        <f t="shared" si="12"/>
        <v>15162.499649999998</v>
      </c>
      <c r="G133" s="15">
        <f t="shared" si="13"/>
        <v>15162.499649999998</v>
      </c>
      <c r="H133" s="16">
        <f t="shared" si="14"/>
        <v>0.12509530880824449</v>
      </c>
      <c r="I133" s="13" t="str">
        <f t="shared" si="15"/>
        <v>Over</v>
      </c>
    </row>
    <row r="134" spans="1:9">
      <c r="A134" s="11">
        <v>46113</v>
      </c>
      <c r="B134" s="6" t="s">
        <v>83</v>
      </c>
      <c r="C134" s="6" t="s">
        <v>1144</v>
      </c>
      <c r="D134" s="24">
        <v>126661.53</v>
      </c>
      <c r="E134" s="24">
        <v>121731.508284</v>
      </c>
      <c r="F134" s="15">
        <f t="shared" si="12"/>
        <v>-4930.0217160000029</v>
      </c>
      <c r="G134" s="15">
        <f t="shared" si="13"/>
        <v>4930.0217160000029</v>
      </c>
      <c r="H134" s="16">
        <f t="shared" si="14"/>
        <v>3.8922802495753861E-2</v>
      </c>
      <c r="I134" s="13" t="str">
        <f t="shared" si="15"/>
        <v>Under</v>
      </c>
    </row>
    <row r="135" spans="1:9">
      <c r="A135" s="11">
        <v>46143</v>
      </c>
      <c r="B135" s="6" t="s">
        <v>83</v>
      </c>
      <c r="C135" s="6" t="s">
        <v>1144</v>
      </c>
      <c r="D135" s="24">
        <v>142262.81</v>
      </c>
      <c r="E135" s="24">
        <v>141484.71454700001</v>
      </c>
      <c r="F135" s="15">
        <f t="shared" si="12"/>
        <v>-778.09545299998717</v>
      </c>
      <c r="G135" s="15">
        <f t="shared" si="13"/>
        <v>778.09545299998717</v>
      </c>
      <c r="H135" s="16">
        <f t="shared" si="14"/>
        <v>5.4694227746519778E-3</v>
      </c>
      <c r="I135" s="13" t="str">
        <f t="shared" si="15"/>
        <v>Under</v>
      </c>
    </row>
    <row r="136" spans="1:9">
      <c r="A136" s="11">
        <v>46174</v>
      </c>
      <c r="B136" s="6" t="s">
        <v>83</v>
      </c>
      <c r="C136" s="6" t="s">
        <v>1144</v>
      </c>
      <c r="D136" s="24">
        <v>128887.44</v>
      </c>
      <c r="E136" s="24">
        <v>119585.58936699999</v>
      </c>
      <c r="F136" s="15">
        <f t="shared" si="12"/>
        <v>-9301.8506330000091</v>
      </c>
      <c r="G136" s="15">
        <f t="shared" si="13"/>
        <v>9301.8506330000091</v>
      </c>
      <c r="H136" s="16">
        <f t="shared" si="14"/>
        <v>7.2170342067466073E-2</v>
      </c>
      <c r="I136" s="13" t="str">
        <f t="shared" si="15"/>
        <v>Under</v>
      </c>
    </row>
    <row r="137" spans="1:9">
      <c r="A137" s="11">
        <v>46082</v>
      </c>
      <c r="B137" s="6" t="s">
        <v>83</v>
      </c>
      <c r="C137" s="6" t="s">
        <v>1145</v>
      </c>
      <c r="D137" s="24">
        <v>171643.09</v>
      </c>
      <c r="E137" s="24">
        <v>205559.292763</v>
      </c>
      <c r="F137" s="15">
        <f t="shared" ref="F137:F168" si="16">E137-D137</f>
        <v>33916.202763000008</v>
      </c>
      <c r="G137" s="15">
        <f t="shared" ref="G137:G168" si="17">ABS(F137)</f>
        <v>33916.202763000008</v>
      </c>
      <c r="H137" s="16">
        <f t="shared" ref="H137:H168" si="18">IFERROR(G137/D137,0)</f>
        <v>0.19759725115062896</v>
      </c>
      <c r="I137" s="13" t="str">
        <f t="shared" ref="I137:I152" si="19">IF(F137&gt;0,"Over","Under")</f>
        <v>Over</v>
      </c>
    </row>
    <row r="138" spans="1:9">
      <c r="A138" s="11">
        <v>46113</v>
      </c>
      <c r="B138" s="6" t="s">
        <v>83</v>
      </c>
      <c r="C138" s="6" t="s">
        <v>1145</v>
      </c>
      <c r="D138" s="24">
        <v>185797.16</v>
      </c>
      <c r="E138" s="24">
        <v>196517.469048</v>
      </c>
      <c r="F138" s="15">
        <f t="shared" si="16"/>
        <v>10720.309047999996</v>
      </c>
      <c r="G138" s="15">
        <f t="shared" si="17"/>
        <v>10720.309047999996</v>
      </c>
      <c r="H138" s="16">
        <f t="shared" si="18"/>
        <v>5.7698993073952237E-2</v>
      </c>
      <c r="I138" s="13" t="str">
        <f t="shared" si="19"/>
        <v>Over</v>
      </c>
    </row>
    <row r="139" spans="1:9">
      <c r="A139" s="11">
        <v>46143</v>
      </c>
      <c r="B139" s="6" t="s">
        <v>83</v>
      </c>
      <c r="C139" s="6" t="s">
        <v>1145</v>
      </c>
      <c r="D139" s="24">
        <v>213990.65</v>
      </c>
      <c r="E139" s="24">
        <v>200791.69605500001</v>
      </c>
      <c r="F139" s="15">
        <f t="shared" si="16"/>
        <v>-13198.953944999987</v>
      </c>
      <c r="G139" s="15">
        <f t="shared" si="17"/>
        <v>13198.953944999987</v>
      </c>
      <c r="H139" s="16">
        <f t="shared" si="18"/>
        <v>6.1680049782548846E-2</v>
      </c>
      <c r="I139" s="13" t="str">
        <f t="shared" si="19"/>
        <v>Under</v>
      </c>
    </row>
    <row r="140" spans="1:9">
      <c r="A140" s="11">
        <v>46174</v>
      </c>
      <c r="B140" s="6" t="s">
        <v>83</v>
      </c>
      <c r="C140" s="6" t="s">
        <v>1145</v>
      </c>
      <c r="D140" s="24">
        <v>174191.16</v>
      </c>
      <c r="E140" s="24">
        <v>200680.991236</v>
      </c>
      <c r="F140" s="15">
        <f t="shared" si="16"/>
        <v>26489.831235999998</v>
      </c>
      <c r="G140" s="15">
        <f t="shared" si="17"/>
        <v>26489.831235999998</v>
      </c>
      <c r="H140" s="16">
        <f t="shared" si="18"/>
        <v>0.15207333848629287</v>
      </c>
      <c r="I140" s="13" t="str">
        <f t="shared" si="19"/>
        <v>Over</v>
      </c>
    </row>
    <row r="141" spans="1:9">
      <c r="A141" s="11">
        <v>46082</v>
      </c>
      <c r="B141" s="6" t="s">
        <v>84</v>
      </c>
      <c r="C141" s="6" t="s">
        <v>1143</v>
      </c>
      <c r="D141" s="24">
        <v>402023.97</v>
      </c>
      <c r="E141" s="24">
        <v>387341.56319199997</v>
      </c>
      <c r="F141" s="15">
        <f t="shared" si="16"/>
        <v>-14682.406808</v>
      </c>
      <c r="G141" s="15">
        <f t="shared" si="17"/>
        <v>14682.406808</v>
      </c>
      <c r="H141" s="16">
        <f t="shared" si="18"/>
        <v>3.652122237387985E-2</v>
      </c>
      <c r="I141" s="13" t="str">
        <f t="shared" si="19"/>
        <v>Under</v>
      </c>
    </row>
    <row r="142" spans="1:9">
      <c r="A142" s="11">
        <v>46113</v>
      </c>
      <c r="B142" s="6" t="s">
        <v>84</v>
      </c>
      <c r="C142" s="6" t="s">
        <v>1143</v>
      </c>
      <c r="D142" s="24">
        <v>439110.23</v>
      </c>
      <c r="E142" s="24">
        <v>380184.476341</v>
      </c>
      <c r="F142" s="15">
        <f t="shared" si="16"/>
        <v>-58925.75365899998</v>
      </c>
      <c r="G142" s="15">
        <f t="shared" si="17"/>
        <v>58925.75365899998</v>
      </c>
      <c r="H142" s="16">
        <f t="shared" si="18"/>
        <v>0.13419353418161081</v>
      </c>
      <c r="I142" s="13" t="str">
        <f t="shared" si="19"/>
        <v>Under</v>
      </c>
    </row>
    <row r="143" spans="1:9">
      <c r="A143" s="11">
        <v>46143</v>
      </c>
      <c r="B143" s="6" t="s">
        <v>84</v>
      </c>
      <c r="C143" s="6" t="s">
        <v>1143</v>
      </c>
      <c r="D143" s="24">
        <v>403181.09</v>
      </c>
      <c r="E143" s="24">
        <v>463427.23638399999</v>
      </c>
      <c r="F143" s="15">
        <f t="shared" si="16"/>
        <v>60246.146383999963</v>
      </c>
      <c r="G143" s="15">
        <f t="shared" si="17"/>
        <v>60246.146383999963</v>
      </c>
      <c r="H143" s="16">
        <f t="shared" si="18"/>
        <v>0.14942701401000716</v>
      </c>
      <c r="I143" s="13" t="str">
        <f t="shared" si="19"/>
        <v>Over</v>
      </c>
    </row>
    <row r="144" spans="1:9">
      <c r="A144" s="11">
        <v>46174</v>
      </c>
      <c r="B144" s="6" t="s">
        <v>84</v>
      </c>
      <c r="C144" s="6" t="s">
        <v>1143</v>
      </c>
      <c r="D144" s="24">
        <v>388067.77</v>
      </c>
      <c r="E144" s="24">
        <v>392105.16407499998</v>
      </c>
      <c r="F144" s="15">
        <f t="shared" si="16"/>
        <v>4037.3940749999601</v>
      </c>
      <c r="G144" s="15">
        <f t="shared" si="17"/>
        <v>4037.3940749999601</v>
      </c>
      <c r="H144" s="16">
        <f t="shared" si="18"/>
        <v>1.0403837646707841E-2</v>
      </c>
      <c r="I144" s="13" t="str">
        <f t="shared" si="19"/>
        <v>Over</v>
      </c>
    </row>
    <row r="145" spans="1:9">
      <c r="A145" s="11">
        <v>46082</v>
      </c>
      <c r="B145" s="6" t="s">
        <v>84</v>
      </c>
      <c r="C145" s="6" t="s">
        <v>1144</v>
      </c>
      <c r="D145" s="24">
        <v>144876.04999999999</v>
      </c>
      <c r="E145" s="24">
        <v>136817.63261</v>
      </c>
      <c r="F145" s="15">
        <f t="shared" si="16"/>
        <v>-8058.4173899999878</v>
      </c>
      <c r="G145" s="15">
        <f t="shared" si="17"/>
        <v>8058.4173899999878</v>
      </c>
      <c r="H145" s="16">
        <f t="shared" si="18"/>
        <v>5.5622840283124704E-2</v>
      </c>
      <c r="I145" s="13" t="str">
        <f t="shared" si="19"/>
        <v>Under</v>
      </c>
    </row>
    <row r="146" spans="1:9">
      <c r="A146" s="11">
        <v>46113</v>
      </c>
      <c r="B146" s="6" t="s">
        <v>84</v>
      </c>
      <c r="C146" s="6" t="s">
        <v>1144</v>
      </c>
      <c r="D146" s="24">
        <v>151674.15</v>
      </c>
      <c r="E146" s="24">
        <v>135408.825296</v>
      </c>
      <c r="F146" s="15">
        <f t="shared" si="16"/>
        <v>-16265.324703999999</v>
      </c>
      <c r="G146" s="15">
        <f t="shared" si="17"/>
        <v>16265.324703999999</v>
      </c>
      <c r="H146" s="16">
        <f t="shared" si="18"/>
        <v>0.10723860792363102</v>
      </c>
      <c r="I146" s="13" t="str">
        <f t="shared" si="19"/>
        <v>Under</v>
      </c>
    </row>
    <row r="147" spans="1:9">
      <c r="A147" s="11">
        <v>46143</v>
      </c>
      <c r="B147" s="6" t="s">
        <v>84</v>
      </c>
      <c r="C147" s="6" t="s">
        <v>1144</v>
      </c>
      <c r="D147" s="24">
        <v>146715.93</v>
      </c>
      <c r="E147" s="24">
        <v>161965.05170000001</v>
      </c>
      <c r="F147" s="15">
        <f t="shared" si="16"/>
        <v>15249.121700000018</v>
      </c>
      <c r="G147" s="15">
        <f t="shared" si="17"/>
        <v>15249.121700000018</v>
      </c>
      <c r="H147" s="16">
        <f t="shared" si="18"/>
        <v>0.10393637350763492</v>
      </c>
      <c r="I147" s="13" t="str">
        <f t="shared" si="19"/>
        <v>Over</v>
      </c>
    </row>
    <row r="148" spans="1:9">
      <c r="A148" s="11">
        <v>46174</v>
      </c>
      <c r="B148" s="6" t="s">
        <v>84</v>
      </c>
      <c r="C148" s="6" t="s">
        <v>1144</v>
      </c>
      <c r="D148" s="24">
        <v>138353.42000000001</v>
      </c>
      <c r="E148" s="24">
        <v>131075.02296500001</v>
      </c>
      <c r="F148" s="15">
        <f t="shared" si="16"/>
        <v>-7278.3970350000018</v>
      </c>
      <c r="G148" s="15">
        <f t="shared" si="17"/>
        <v>7278.3970350000018</v>
      </c>
      <c r="H148" s="16">
        <f t="shared" si="18"/>
        <v>5.2607279494789515E-2</v>
      </c>
      <c r="I148" s="13" t="str">
        <f t="shared" si="19"/>
        <v>Under</v>
      </c>
    </row>
    <row r="149" spans="1:9">
      <c r="A149" s="11">
        <v>46082</v>
      </c>
      <c r="B149" s="6" t="s">
        <v>84</v>
      </c>
      <c r="C149" s="6" t="s">
        <v>1145</v>
      </c>
      <c r="D149" s="24">
        <v>220418.84</v>
      </c>
      <c r="E149" s="24">
        <v>214056.61728100001</v>
      </c>
      <c r="F149" s="15">
        <f t="shared" si="16"/>
        <v>-6362.222718999983</v>
      </c>
      <c r="G149" s="15">
        <f t="shared" si="17"/>
        <v>6362.222718999983</v>
      </c>
      <c r="H149" s="16">
        <f t="shared" si="18"/>
        <v>2.8864241908722426E-2</v>
      </c>
      <c r="I149" s="13" t="str">
        <f t="shared" si="19"/>
        <v>Under</v>
      </c>
    </row>
    <row r="150" spans="1:9">
      <c r="A150" s="11">
        <v>46113</v>
      </c>
      <c r="B150" s="6" t="s">
        <v>84</v>
      </c>
      <c r="C150" s="6" t="s">
        <v>1145</v>
      </c>
      <c r="D150" s="24">
        <v>225463.54</v>
      </c>
      <c r="E150" s="24">
        <v>215935.10456899999</v>
      </c>
      <c r="F150" s="15">
        <f t="shared" si="16"/>
        <v>-9528.4354310000199</v>
      </c>
      <c r="G150" s="15">
        <f t="shared" si="17"/>
        <v>9528.4354310000199</v>
      </c>
      <c r="H150" s="16">
        <f t="shared" si="18"/>
        <v>4.2261535638977457E-2</v>
      </c>
      <c r="I150" s="13" t="str">
        <f t="shared" si="19"/>
        <v>Under</v>
      </c>
    </row>
    <row r="151" spans="1:9">
      <c r="A151" s="11">
        <v>46143</v>
      </c>
      <c r="B151" s="6" t="s">
        <v>84</v>
      </c>
      <c r="C151" s="6" t="s">
        <v>1145</v>
      </c>
      <c r="D151" s="24">
        <v>205160.72</v>
      </c>
      <c r="E151" s="24">
        <v>254323.251987</v>
      </c>
      <c r="F151" s="15">
        <f t="shared" si="16"/>
        <v>49162.531986999995</v>
      </c>
      <c r="G151" s="15">
        <f t="shared" si="17"/>
        <v>49162.531986999995</v>
      </c>
      <c r="H151" s="16">
        <f t="shared" si="18"/>
        <v>0.23962935978680516</v>
      </c>
      <c r="I151" s="13" t="str">
        <f t="shared" si="19"/>
        <v>Over</v>
      </c>
    </row>
    <row r="152" spans="1:9">
      <c r="A152" s="11">
        <v>46174</v>
      </c>
      <c r="B152" s="6" t="s">
        <v>84</v>
      </c>
      <c r="C152" s="6" t="s">
        <v>1145</v>
      </c>
      <c r="D152" s="24">
        <v>202317.69</v>
      </c>
      <c r="E152" s="24">
        <v>208314.007637</v>
      </c>
      <c r="F152" s="15">
        <f t="shared" si="16"/>
        <v>5996.3176370000001</v>
      </c>
      <c r="G152" s="15">
        <f t="shared" si="17"/>
        <v>5996.3176370000001</v>
      </c>
      <c r="H152" s="16">
        <f t="shared" si="18"/>
        <v>2.9638128218051521E-2</v>
      </c>
      <c r="I152" s="13" t="str">
        <f t="shared" si="19"/>
        <v>Over</v>
      </c>
    </row>
  </sheetData>
  <mergeCells count="2">
    <mergeCell ref="A1:I2"/>
    <mergeCell ref="A3:I3"/>
  </mergeCells>
  <pageMargins left="0.7" right="0.7" top="0.75" bottom="0.75" header="0.3" footer="0.3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81"/>
  <sheetViews>
    <sheetView showGridLines="0" workbookViewId="0"/>
  </sheetViews>
  <sheetFormatPr baseColWidth="10" defaultColWidth="8.83203125" defaultRowHeight="14"/>
  <cols>
    <col min="1" max="1" width="13" customWidth="1"/>
    <col min="2" max="2" width="20" customWidth="1"/>
    <col min="3" max="3" width="10" customWidth="1"/>
    <col min="4" max="4" width="24" customWidth="1"/>
    <col min="5" max="5" width="10" customWidth="1"/>
    <col min="6" max="6" width="11" customWidth="1"/>
    <col min="7" max="7" width="15" customWidth="1"/>
    <col min="8" max="8" width="14" customWidth="1"/>
    <col min="9" max="9" width="20" customWidth="1"/>
    <col min="10" max="10" width="10" customWidth="1"/>
    <col min="11" max="11" width="15" customWidth="1"/>
  </cols>
  <sheetData>
    <row r="1" spans="1:11" ht="30" customHeight="1">
      <c r="A1" s="2" t="s">
        <v>1235</v>
      </c>
      <c r="B1" s="3" t="s">
        <v>1236</v>
      </c>
      <c r="C1" s="3" t="s">
        <v>48</v>
      </c>
      <c r="D1" s="3" t="s">
        <v>1133</v>
      </c>
      <c r="E1" s="3" t="s">
        <v>1237</v>
      </c>
      <c r="F1" s="3" t="s">
        <v>1238</v>
      </c>
      <c r="G1" s="3" t="s">
        <v>1239</v>
      </c>
      <c r="H1" s="3" t="s">
        <v>1240</v>
      </c>
      <c r="I1" s="3" t="s">
        <v>1241</v>
      </c>
      <c r="J1" s="3" t="s">
        <v>1170</v>
      </c>
      <c r="K1" s="4" t="s">
        <v>1242</v>
      </c>
    </row>
    <row r="2" spans="1:11">
      <c r="A2" s="6" t="s">
        <v>1243</v>
      </c>
      <c r="B2" s="28">
        <v>46108.625</v>
      </c>
      <c r="C2" s="6" t="s">
        <v>61</v>
      </c>
      <c r="D2" s="6" t="s">
        <v>1244</v>
      </c>
      <c r="E2" s="6" t="s">
        <v>1245</v>
      </c>
      <c r="F2" s="6">
        <v>24</v>
      </c>
      <c r="G2" s="29">
        <v>7.07</v>
      </c>
      <c r="H2" s="6" t="s">
        <v>1246</v>
      </c>
      <c r="I2" s="6" t="s">
        <v>1247</v>
      </c>
      <c r="J2" s="6" t="s">
        <v>215</v>
      </c>
      <c r="K2" s="13" t="str">
        <f t="shared" ref="K2:K33" si="0">IF(G2&lt;=F2,"PASS","FAIL")</f>
        <v>PASS</v>
      </c>
    </row>
    <row r="3" spans="1:11">
      <c r="A3" s="6" t="s">
        <v>1248</v>
      </c>
      <c r="B3" s="28">
        <v>46171.458333333336</v>
      </c>
      <c r="C3" s="6" t="s">
        <v>61</v>
      </c>
      <c r="D3" s="6" t="s">
        <v>1249</v>
      </c>
      <c r="E3" s="6" t="s">
        <v>1245</v>
      </c>
      <c r="F3" s="6">
        <v>24</v>
      </c>
      <c r="G3" s="29">
        <v>24.99</v>
      </c>
      <c r="H3" s="6" t="s">
        <v>1250</v>
      </c>
      <c r="I3" s="6" t="s">
        <v>1247</v>
      </c>
      <c r="J3" s="6" t="s">
        <v>215</v>
      </c>
      <c r="K3" s="13" t="str">
        <f t="shared" si="0"/>
        <v>FAIL</v>
      </c>
    </row>
    <row r="4" spans="1:11">
      <c r="A4" s="6" t="s">
        <v>1251</v>
      </c>
      <c r="B4" s="28">
        <v>45913.958333333336</v>
      </c>
      <c r="C4" s="6" t="s">
        <v>80</v>
      </c>
      <c r="D4" s="6" t="s">
        <v>1252</v>
      </c>
      <c r="E4" s="6" t="s">
        <v>1245</v>
      </c>
      <c r="F4" s="6">
        <v>24</v>
      </c>
      <c r="G4" s="29">
        <v>11.95</v>
      </c>
      <c r="H4" s="6" t="s">
        <v>1246</v>
      </c>
      <c r="I4" s="6" t="s">
        <v>1253</v>
      </c>
      <c r="J4" s="6" t="s">
        <v>215</v>
      </c>
      <c r="K4" s="13" t="str">
        <f t="shared" si="0"/>
        <v>PASS</v>
      </c>
    </row>
    <row r="5" spans="1:11">
      <c r="A5" s="6" t="s">
        <v>1254</v>
      </c>
      <c r="B5" s="28">
        <v>45936</v>
      </c>
      <c r="C5" s="6" t="s">
        <v>68</v>
      </c>
      <c r="D5" s="6" t="s">
        <v>1255</v>
      </c>
      <c r="E5" s="6" t="s">
        <v>1256</v>
      </c>
      <c r="F5" s="6">
        <v>48</v>
      </c>
      <c r="G5" s="29">
        <v>19.64</v>
      </c>
      <c r="H5" s="6" t="s">
        <v>1246</v>
      </c>
      <c r="I5" s="6" t="s">
        <v>1247</v>
      </c>
      <c r="J5" s="6" t="s">
        <v>215</v>
      </c>
      <c r="K5" s="13" t="str">
        <f t="shared" si="0"/>
        <v>PASS</v>
      </c>
    </row>
    <row r="6" spans="1:11">
      <c r="A6" s="6" t="s">
        <v>1257</v>
      </c>
      <c r="B6" s="28">
        <v>45949.958333333336</v>
      </c>
      <c r="C6" s="6" t="s">
        <v>71</v>
      </c>
      <c r="D6" s="6" t="s">
        <v>1244</v>
      </c>
      <c r="E6" s="6" t="s">
        <v>1256</v>
      </c>
      <c r="F6" s="6">
        <v>48</v>
      </c>
      <c r="G6" s="29">
        <v>24.08</v>
      </c>
      <c r="H6" s="6" t="s">
        <v>1246</v>
      </c>
      <c r="I6" s="6" t="s">
        <v>1258</v>
      </c>
      <c r="J6" s="6" t="s">
        <v>215</v>
      </c>
      <c r="K6" s="13" t="str">
        <f t="shared" si="0"/>
        <v>PASS</v>
      </c>
    </row>
    <row r="7" spans="1:11">
      <c r="A7" s="6" t="s">
        <v>1259</v>
      </c>
      <c r="B7" s="28">
        <v>45719.5</v>
      </c>
      <c r="C7" s="6" t="s">
        <v>53</v>
      </c>
      <c r="D7" s="6" t="s">
        <v>1260</v>
      </c>
      <c r="E7" s="6" t="s">
        <v>1245</v>
      </c>
      <c r="F7" s="6">
        <v>24</v>
      </c>
      <c r="G7" s="29">
        <v>9.0299999999999994</v>
      </c>
      <c r="H7" s="6" t="s">
        <v>1246</v>
      </c>
      <c r="I7" s="6" t="s">
        <v>1261</v>
      </c>
      <c r="J7" s="6" t="s">
        <v>215</v>
      </c>
      <c r="K7" s="13" t="str">
        <f t="shared" si="0"/>
        <v>PASS</v>
      </c>
    </row>
    <row r="8" spans="1:11">
      <c r="A8" s="6" t="s">
        <v>1262</v>
      </c>
      <c r="B8" s="28">
        <v>46166.75</v>
      </c>
      <c r="C8" s="6" t="s">
        <v>82</v>
      </c>
      <c r="D8" s="6" t="s">
        <v>1252</v>
      </c>
      <c r="E8" s="6" t="s">
        <v>1256</v>
      </c>
      <c r="F8" s="6">
        <v>48</v>
      </c>
      <c r="G8" s="29">
        <v>11.13</v>
      </c>
      <c r="H8" s="6" t="s">
        <v>1246</v>
      </c>
      <c r="I8" s="6" t="s">
        <v>1247</v>
      </c>
      <c r="J8" s="6" t="s">
        <v>215</v>
      </c>
      <c r="K8" s="13" t="str">
        <f t="shared" si="0"/>
        <v>PASS</v>
      </c>
    </row>
    <row r="9" spans="1:11">
      <c r="A9" s="6" t="s">
        <v>1263</v>
      </c>
      <c r="B9" s="28">
        <v>46070.833333333336</v>
      </c>
      <c r="C9" s="6" t="s">
        <v>68</v>
      </c>
      <c r="D9" s="6" t="s">
        <v>1249</v>
      </c>
      <c r="E9" s="6" t="s">
        <v>1264</v>
      </c>
      <c r="F9" s="6">
        <v>8</v>
      </c>
      <c r="G9" s="29">
        <v>8.2799999999999994</v>
      </c>
      <c r="H9" s="6" t="s">
        <v>1250</v>
      </c>
      <c r="I9" s="6" t="s">
        <v>1261</v>
      </c>
      <c r="J9" s="6" t="s">
        <v>215</v>
      </c>
      <c r="K9" s="13" t="str">
        <f t="shared" si="0"/>
        <v>FAIL</v>
      </c>
    </row>
    <row r="10" spans="1:11">
      <c r="A10" s="6" t="s">
        <v>1265</v>
      </c>
      <c r="B10" s="28">
        <v>45831</v>
      </c>
      <c r="C10" s="6" t="s">
        <v>53</v>
      </c>
      <c r="D10" s="6" t="s">
        <v>1260</v>
      </c>
      <c r="E10" s="6" t="s">
        <v>1264</v>
      </c>
      <c r="F10" s="6">
        <v>8</v>
      </c>
      <c r="G10" s="29">
        <v>2.7</v>
      </c>
      <c r="H10" s="6" t="s">
        <v>1246</v>
      </c>
      <c r="I10" s="6" t="s">
        <v>1261</v>
      </c>
      <c r="J10" s="6" t="s">
        <v>215</v>
      </c>
      <c r="K10" s="13" t="str">
        <f t="shared" si="0"/>
        <v>PASS</v>
      </c>
    </row>
    <row r="11" spans="1:11">
      <c r="A11" s="6" t="s">
        <v>1266</v>
      </c>
      <c r="B11" s="28">
        <v>46095.916666666664</v>
      </c>
      <c r="C11" s="6" t="s">
        <v>80</v>
      </c>
      <c r="D11" s="6" t="s">
        <v>1260</v>
      </c>
      <c r="E11" s="6" t="s">
        <v>1256</v>
      </c>
      <c r="F11" s="6">
        <v>48</v>
      </c>
      <c r="G11" s="29">
        <v>18.04</v>
      </c>
      <c r="H11" s="6" t="s">
        <v>1246</v>
      </c>
      <c r="I11" s="6" t="s">
        <v>1258</v>
      </c>
      <c r="J11" s="6" t="s">
        <v>215</v>
      </c>
      <c r="K11" s="13" t="str">
        <f t="shared" si="0"/>
        <v>PASS</v>
      </c>
    </row>
    <row r="12" spans="1:11">
      <c r="A12" s="6" t="s">
        <v>1267</v>
      </c>
      <c r="B12" s="28">
        <v>45708.916666666664</v>
      </c>
      <c r="C12" s="6" t="s">
        <v>53</v>
      </c>
      <c r="D12" s="6" t="s">
        <v>1252</v>
      </c>
      <c r="E12" s="6" t="s">
        <v>1256</v>
      </c>
      <c r="F12" s="6">
        <v>48</v>
      </c>
      <c r="G12" s="29">
        <v>18.73</v>
      </c>
      <c r="H12" s="6" t="s">
        <v>1246</v>
      </c>
      <c r="I12" s="6" t="s">
        <v>1247</v>
      </c>
      <c r="J12" s="6" t="s">
        <v>215</v>
      </c>
      <c r="K12" s="13" t="str">
        <f t="shared" si="0"/>
        <v>PASS</v>
      </c>
    </row>
    <row r="13" spans="1:11">
      <c r="A13" s="6" t="s">
        <v>1268</v>
      </c>
      <c r="B13" s="28">
        <v>46076.458333333336</v>
      </c>
      <c r="C13" s="6" t="s">
        <v>83</v>
      </c>
      <c r="D13" s="6" t="s">
        <v>1252</v>
      </c>
      <c r="E13" s="6" t="s">
        <v>1264</v>
      </c>
      <c r="F13" s="6">
        <v>8</v>
      </c>
      <c r="G13" s="29">
        <v>6.95</v>
      </c>
      <c r="H13" s="6" t="s">
        <v>1246</v>
      </c>
      <c r="I13" s="6" t="s">
        <v>1247</v>
      </c>
      <c r="J13" s="6" t="s">
        <v>215</v>
      </c>
      <c r="K13" s="13" t="str">
        <f t="shared" si="0"/>
        <v>PASS</v>
      </c>
    </row>
    <row r="14" spans="1:11">
      <c r="A14" s="6" t="s">
        <v>1269</v>
      </c>
      <c r="B14" s="28">
        <v>45780.25</v>
      </c>
      <c r="C14" s="6" t="s">
        <v>57</v>
      </c>
      <c r="D14" s="6" t="s">
        <v>1249</v>
      </c>
      <c r="E14" s="6" t="s">
        <v>1264</v>
      </c>
      <c r="F14" s="6">
        <v>8</v>
      </c>
      <c r="G14" s="29">
        <v>6.27</v>
      </c>
      <c r="H14" s="6" t="s">
        <v>1246</v>
      </c>
      <c r="I14" s="6" t="s">
        <v>1247</v>
      </c>
      <c r="J14" s="6" t="s">
        <v>215</v>
      </c>
      <c r="K14" s="13" t="str">
        <f t="shared" si="0"/>
        <v>PASS</v>
      </c>
    </row>
    <row r="15" spans="1:11">
      <c r="A15" s="6" t="s">
        <v>1270</v>
      </c>
      <c r="B15" s="28">
        <v>45720.25</v>
      </c>
      <c r="C15" s="6" t="s">
        <v>82</v>
      </c>
      <c r="D15" s="6" t="s">
        <v>1255</v>
      </c>
      <c r="E15" s="6" t="s">
        <v>1256</v>
      </c>
      <c r="F15" s="6">
        <v>48</v>
      </c>
      <c r="G15" s="29">
        <v>35.729999999999997</v>
      </c>
      <c r="H15" s="6" t="s">
        <v>1246</v>
      </c>
      <c r="I15" s="6" t="s">
        <v>1253</v>
      </c>
      <c r="J15" s="6" t="s">
        <v>215</v>
      </c>
      <c r="K15" s="13" t="str">
        <f t="shared" si="0"/>
        <v>PASS</v>
      </c>
    </row>
    <row r="16" spans="1:11">
      <c r="A16" s="6" t="s">
        <v>1271</v>
      </c>
      <c r="B16" s="28">
        <v>45813.833333333336</v>
      </c>
      <c r="C16" s="6" t="s">
        <v>53</v>
      </c>
      <c r="D16" s="6" t="s">
        <v>1249</v>
      </c>
      <c r="E16" s="6" t="s">
        <v>1264</v>
      </c>
      <c r="F16" s="6">
        <v>8</v>
      </c>
      <c r="G16" s="29">
        <v>2.42</v>
      </c>
      <c r="H16" s="6" t="s">
        <v>1246</v>
      </c>
      <c r="I16" s="6" t="s">
        <v>1258</v>
      </c>
      <c r="J16" s="6" t="s">
        <v>215</v>
      </c>
      <c r="K16" s="13" t="str">
        <f t="shared" si="0"/>
        <v>PASS</v>
      </c>
    </row>
    <row r="17" spans="1:11">
      <c r="A17" s="6" t="s">
        <v>1272</v>
      </c>
      <c r="B17" s="28">
        <v>45777</v>
      </c>
      <c r="C17" s="6" t="s">
        <v>68</v>
      </c>
      <c r="D17" s="6" t="s">
        <v>1273</v>
      </c>
      <c r="E17" s="6" t="s">
        <v>1264</v>
      </c>
      <c r="F17" s="6">
        <v>8</v>
      </c>
      <c r="G17" s="29">
        <v>3.46</v>
      </c>
      <c r="H17" s="6" t="s">
        <v>1246</v>
      </c>
      <c r="I17" s="6" t="s">
        <v>1261</v>
      </c>
      <c r="J17" s="6" t="s">
        <v>215</v>
      </c>
      <c r="K17" s="13" t="str">
        <f t="shared" si="0"/>
        <v>PASS</v>
      </c>
    </row>
    <row r="18" spans="1:11">
      <c r="A18" s="6" t="s">
        <v>1274</v>
      </c>
      <c r="B18" s="28">
        <v>46175.958333333336</v>
      </c>
      <c r="C18" s="6" t="s">
        <v>80</v>
      </c>
      <c r="D18" s="6" t="s">
        <v>1252</v>
      </c>
      <c r="E18" s="6" t="s">
        <v>1245</v>
      </c>
      <c r="F18" s="6">
        <v>24</v>
      </c>
      <c r="G18" s="29">
        <v>10.97</v>
      </c>
      <c r="H18" s="6" t="s">
        <v>1246</v>
      </c>
      <c r="I18" s="6" t="s">
        <v>1253</v>
      </c>
      <c r="J18" s="6" t="s">
        <v>215</v>
      </c>
      <c r="K18" s="13" t="str">
        <f t="shared" si="0"/>
        <v>PASS</v>
      </c>
    </row>
    <row r="19" spans="1:11">
      <c r="A19" s="6" t="s">
        <v>1275</v>
      </c>
      <c r="B19" s="28">
        <v>45888.041666666664</v>
      </c>
      <c r="C19" s="6" t="s">
        <v>68</v>
      </c>
      <c r="D19" s="6" t="s">
        <v>1244</v>
      </c>
      <c r="E19" s="6" t="s">
        <v>1256</v>
      </c>
      <c r="F19" s="6">
        <v>48</v>
      </c>
      <c r="G19" s="29">
        <v>10.6</v>
      </c>
      <c r="H19" s="6" t="s">
        <v>1246</v>
      </c>
      <c r="I19" s="6" t="s">
        <v>1253</v>
      </c>
      <c r="J19" s="6" t="s">
        <v>215</v>
      </c>
      <c r="K19" s="13" t="str">
        <f t="shared" si="0"/>
        <v>PASS</v>
      </c>
    </row>
    <row r="20" spans="1:11">
      <c r="A20" s="6" t="s">
        <v>1276</v>
      </c>
      <c r="B20" s="28">
        <v>45901</v>
      </c>
      <c r="C20" s="6" t="s">
        <v>57</v>
      </c>
      <c r="D20" s="6" t="s">
        <v>1255</v>
      </c>
      <c r="E20" s="6" t="s">
        <v>1256</v>
      </c>
      <c r="F20" s="6">
        <v>48</v>
      </c>
      <c r="G20" s="29">
        <v>15.43</v>
      </c>
      <c r="H20" s="6" t="s">
        <v>1246</v>
      </c>
      <c r="I20" s="6" t="s">
        <v>1258</v>
      </c>
      <c r="J20" s="6" t="s">
        <v>215</v>
      </c>
      <c r="K20" s="13" t="str">
        <f t="shared" si="0"/>
        <v>PASS</v>
      </c>
    </row>
    <row r="21" spans="1:11">
      <c r="A21" s="6" t="s">
        <v>1277</v>
      </c>
      <c r="B21" s="28">
        <v>46065.875</v>
      </c>
      <c r="C21" s="6" t="s">
        <v>84</v>
      </c>
      <c r="D21" s="6" t="s">
        <v>1244</v>
      </c>
      <c r="E21" s="6" t="s">
        <v>1264</v>
      </c>
      <c r="F21" s="6">
        <v>8</v>
      </c>
      <c r="G21" s="29">
        <v>3.97</v>
      </c>
      <c r="H21" s="6" t="s">
        <v>1246</v>
      </c>
      <c r="I21" s="6" t="s">
        <v>1261</v>
      </c>
      <c r="J21" s="6" t="s">
        <v>215</v>
      </c>
      <c r="K21" s="13" t="str">
        <f t="shared" si="0"/>
        <v>PASS</v>
      </c>
    </row>
    <row r="22" spans="1:11">
      <c r="A22" s="6" t="s">
        <v>1278</v>
      </c>
      <c r="B22" s="28">
        <v>45806.333333333336</v>
      </c>
      <c r="C22" s="6" t="s">
        <v>77</v>
      </c>
      <c r="D22" s="6" t="s">
        <v>1273</v>
      </c>
      <c r="E22" s="6" t="s">
        <v>1264</v>
      </c>
      <c r="F22" s="6">
        <v>8</v>
      </c>
      <c r="G22" s="29">
        <v>7.99</v>
      </c>
      <c r="H22" s="6" t="s">
        <v>1246</v>
      </c>
      <c r="I22" s="6" t="s">
        <v>1279</v>
      </c>
      <c r="J22" s="6" t="s">
        <v>215</v>
      </c>
      <c r="K22" s="13" t="str">
        <f t="shared" si="0"/>
        <v>PASS</v>
      </c>
    </row>
    <row r="23" spans="1:11">
      <c r="A23" s="6" t="s">
        <v>1280</v>
      </c>
      <c r="B23" s="28">
        <v>46166.708333333336</v>
      </c>
      <c r="C23" s="6" t="s">
        <v>80</v>
      </c>
      <c r="D23" s="6" t="s">
        <v>1244</v>
      </c>
      <c r="E23" s="6" t="s">
        <v>1245</v>
      </c>
      <c r="F23" s="6">
        <v>24</v>
      </c>
      <c r="G23" s="29">
        <v>27.99</v>
      </c>
      <c r="H23" s="6" t="s">
        <v>1250</v>
      </c>
      <c r="I23" s="6" t="s">
        <v>1279</v>
      </c>
      <c r="J23" s="6" t="s">
        <v>215</v>
      </c>
      <c r="K23" s="13" t="str">
        <f t="shared" si="0"/>
        <v>FAIL</v>
      </c>
    </row>
    <row r="24" spans="1:11">
      <c r="A24" s="6" t="s">
        <v>1281</v>
      </c>
      <c r="B24" s="28">
        <v>46104.958333333336</v>
      </c>
      <c r="C24" s="6" t="s">
        <v>77</v>
      </c>
      <c r="D24" s="6" t="s">
        <v>1249</v>
      </c>
      <c r="E24" s="6" t="s">
        <v>1256</v>
      </c>
      <c r="F24" s="6">
        <v>48</v>
      </c>
      <c r="G24" s="29">
        <v>16.47</v>
      </c>
      <c r="H24" s="6" t="s">
        <v>1246</v>
      </c>
      <c r="I24" s="6" t="s">
        <v>1261</v>
      </c>
      <c r="J24" s="6" t="s">
        <v>215</v>
      </c>
      <c r="K24" s="13" t="str">
        <f t="shared" si="0"/>
        <v>PASS</v>
      </c>
    </row>
    <row r="25" spans="1:11">
      <c r="A25" s="6" t="s">
        <v>1282</v>
      </c>
      <c r="B25" s="28">
        <v>45787.208333333336</v>
      </c>
      <c r="C25" s="6" t="s">
        <v>82</v>
      </c>
      <c r="D25" s="6" t="s">
        <v>1244</v>
      </c>
      <c r="E25" s="6" t="s">
        <v>1264</v>
      </c>
      <c r="F25" s="6">
        <v>8</v>
      </c>
      <c r="G25" s="29">
        <v>6.06</v>
      </c>
      <c r="H25" s="6" t="s">
        <v>1246</v>
      </c>
      <c r="I25" s="6" t="s">
        <v>1253</v>
      </c>
      <c r="J25" s="6" t="s">
        <v>215</v>
      </c>
      <c r="K25" s="13" t="str">
        <f t="shared" si="0"/>
        <v>PASS</v>
      </c>
    </row>
    <row r="26" spans="1:11">
      <c r="A26" s="6" t="s">
        <v>1283</v>
      </c>
      <c r="B26" s="28">
        <v>45741.875</v>
      </c>
      <c r="C26" s="6" t="s">
        <v>77</v>
      </c>
      <c r="D26" s="6" t="s">
        <v>1273</v>
      </c>
      <c r="E26" s="6" t="s">
        <v>1256</v>
      </c>
      <c r="F26" s="6">
        <v>48</v>
      </c>
      <c r="G26" s="29">
        <v>31.74</v>
      </c>
      <c r="H26" s="6" t="s">
        <v>1246</v>
      </c>
      <c r="I26" s="6" t="s">
        <v>1247</v>
      </c>
      <c r="J26" s="6" t="s">
        <v>215</v>
      </c>
      <c r="K26" s="13" t="str">
        <f t="shared" si="0"/>
        <v>PASS</v>
      </c>
    </row>
    <row r="27" spans="1:11">
      <c r="A27" s="6" t="s">
        <v>1284</v>
      </c>
      <c r="B27" s="28">
        <v>45709.041666666664</v>
      </c>
      <c r="C27" s="6" t="s">
        <v>83</v>
      </c>
      <c r="D27" s="6" t="s">
        <v>1244</v>
      </c>
      <c r="E27" s="6" t="s">
        <v>1256</v>
      </c>
      <c r="F27" s="6">
        <v>48</v>
      </c>
      <c r="G27" s="29">
        <v>13.84</v>
      </c>
      <c r="H27" s="6" t="s">
        <v>1246</v>
      </c>
      <c r="I27" s="6" t="s">
        <v>1261</v>
      </c>
      <c r="J27" s="6" t="s">
        <v>215</v>
      </c>
      <c r="K27" s="13" t="str">
        <f t="shared" si="0"/>
        <v>PASS</v>
      </c>
    </row>
    <row r="28" spans="1:11">
      <c r="A28" s="6" t="s">
        <v>1285</v>
      </c>
      <c r="B28" s="28">
        <v>46146.625</v>
      </c>
      <c r="C28" s="6" t="s">
        <v>77</v>
      </c>
      <c r="D28" s="6" t="s">
        <v>1249</v>
      </c>
      <c r="E28" s="6" t="s">
        <v>1245</v>
      </c>
      <c r="F28" s="6">
        <v>24</v>
      </c>
      <c r="G28" s="29">
        <v>19.54</v>
      </c>
      <c r="H28" s="6" t="s">
        <v>1246</v>
      </c>
      <c r="I28" s="6" t="s">
        <v>1258</v>
      </c>
      <c r="J28" s="6" t="s">
        <v>215</v>
      </c>
      <c r="K28" s="13" t="str">
        <f t="shared" si="0"/>
        <v>PASS</v>
      </c>
    </row>
    <row r="29" spans="1:11">
      <c r="A29" s="6" t="s">
        <v>1286</v>
      </c>
      <c r="B29" s="28">
        <v>45875.5</v>
      </c>
      <c r="C29" s="6" t="s">
        <v>71</v>
      </c>
      <c r="D29" s="6" t="s">
        <v>1244</v>
      </c>
      <c r="E29" s="6" t="s">
        <v>1245</v>
      </c>
      <c r="F29" s="6">
        <v>24</v>
      </c>
      <c r="G29" s="29">
        <v>20.47</v>
      </c>
      <c r="H29" s="6" t="s">
        <v>1246</v>
      </c>
      <c r="I29" s="6" t="s">
        <v>1247</v>
      </c>
      <c r="J29" s="6" t="s">
        <v>215</v>
      </c>
      <c r="K29" s="13" t="str">
        <f t="shared" si="0"/>
        <v>PASS</v>
      </c>
    </row>
    <row r="30" spans="1:11">
      <c r="A30" s="6" t="s">
        <v>1287</v>
      </c>
      <c r="B30" s="28">
        <v>45964.083333333336</v>
      </c>
      <c r="C30" s="6" t="s">
        <v>65</v>
      </c>
      <c r="D30" s="6" t="s">
        <v>1252</v>
      </c>
      <c r="E30" s="6" t="s">
        <v>1288</v>
      </c>
      <c r="F30" s="6">
        <v>4</v>
      </c>
      <c r="G30" s="29">
        <v>2.0299999999999998</v>
      </c>
      <c r="H30" s="6" t="s">
        <v>1246</v>
      </c>
      <c r="I30" s="6" t="s">
        <v>1253</v>
      </c>
      <c r="J30" s="6" t="s">
        <v>215</v>
      </c>
      <c r="K30" s="13" t="str">
        <f t="shared" si="0"/>
        <v>PASS</v>
      </c>
    </row>
    <row r="31" spans="1:11">
      <c r="A31" s="6" t="s">
        <v>1289</v>
      </c>
      <c r="B31" s="28">
        <v>45881.583333333336</v>
      </c>
      <c r="C31" s="6" t="s">
        <v>80</v>
      </c>
      <c r="D31" s="6" t="s">
        <v>1255</v>
      </c>
      <c r="E31" s="6" t="s">
        <v>1256</v>
      </c>
      <c r="F31" s="6">
        <v>48</v>
      </c>
      <c r="G31" s="29">
        <v>10.48</v>
      </c>
      <c r="H31" s="6" t="s">
        <v>1246</v>
      </c>
      <c r="I31" s="6" t="s">
        <v>1247</v>
      </c>
      <c r="J31" s="6" t="s">
        <v>215</v>
      </c>
      <c r="K31" s="13" t="str">
        <f t="shared" si="0"/>
        <v>PASS</v>
      </c>
    </row>
    <row r="32" spans="1:11">
      <c r="A32" s="6" t="s">
        <v>1290</v>
      </c>
      <c r="B32" s="28">
        <v>45862.958333333336</v>
      </c>
      <c r="C32" s="6" t="s">
        <v>82</v>
      </c>
      <c r="D32" s="6" t="s">
        <v>1260</v>
      </c>
      <c r="E32" s="6" t="s">
        <v>1245</v>
      </c>
      <c r="F32" s="6">
        <v>24</v>
      </c>
      <c r="G32" s="29">
        <v>8.93</v>
      </c>
      <c r="H32" s="6" t="s">
        <v>1246</v>
      </c>
      <c r="I32" s="6" t="s">
        <v>1261</v>
      </c>
      <c r="J32" s="6" t="s">
        <v>215</v>
      </c>
      <c r="K32" s="13" t="str">
        <f t="shared" si="0"/>
        <v>PASS</v>
      </c>
    </row>
    <row r="33" spans="1:11">
      <c r="A33" s="6" t="s">
        <v>1291</v>
      </c>
      <c r="B33" s="28">
        <v>46201.958333333336</v>
      </c>
      <c r="C33" s="6" t="s">
        <v>83</v>
      </c>
      <c r="D33" s="6" t="s">
        <v>1252</v>
      </c>
      <c r="E33" s="6" t="s">
        <v>1256</v>
      </c>
      <c r="F33" s="6">
        <v>48</v>
      </c>
      <c r="G33" s="29">
        <v>33.4</v>
      </c>
      <c r="H33" s="6" t="s">
        <v>1246</v>
      </c>
      <c r="I33" s="6" t="s">
        <v>1258</v>
      </c>
      <c r="J33" s="6" t="s">
        <v>215</v>
      </c>
      <c r="K33" s="13" t="str">
        <f t="shared" si="0"/>
        <v>PASS</v>
      </c>
    </row>
    <row r="34" spans="1:11">
      <c r="A34" s="6" t="s">
        <v>1292</v>
      </c>
      <c r="B34" s="28">
        <v>46007</v>
      </c>
      <c r="C34" s="6" t="s">
        <v>53</v>
      </c>
      <c r="D34" s="6" t="s">
        <v>1255</v>
      </c>
      <c r="E34" s="6" t="s">
        <v>1245</v>
      </c>
      <c r="F34" s="6">
        <v>24</v>
      </c>
      <c r="G34" s="29">
        <v>11.03</v>
      </c>
      <c r="H34" s="6" t="s">
        <v>1246</v>
      </c>
      <c r="I34" s="6" t="s">
        <v>1258</v>
      </c>
      <c r="J34" s="6" t="s">
        <v>215</v>
      </c>
      <c r="K34" s="13" t="str">
        <f t="shared" ref="K34:K65" si="1">IF(G34&lt;=F34,"PASS","FAIL")</f>
        <v>PASS</v>
      </c>
    </row>
    <row r="35" spans="1:11">
      <c r="A35" s="6" t="s">
        <v>1293</v>
      </c>
      <c r="B35" s="28">
        <v>46003</v>
      </c>
      <c r="C35" s="6" t="s">
        <v>68</v>
      </c>
      <c r="D35" s="6" t="s">
        <v>1252</v>
      </c>
      <c r="E35" s="6" t="s">
        <v>1245</v>
      </c>
      <c r="F35" s="6">
        <v>24</v>
      </c>
      <c r="G35" s="29">
        <v>6.81</v>
      </c>
      <c r="H35" s="6" t="s">
        <v>1246</v>
      </c>
      <c r="I35" s="6" t="s">
        <v>1258</v>
      </c>
      <c r="J35" s="6" t="s">
        <v>215</v>
      </c>
      <c r="K35" s="13" t="str">
        <f t="shared" si="1"/>
        <v>PASS</v>
      </c>
    </row>
    <row r="36" spans="1:11">
      <c r="A36" s="6" t="s">
        <v>1294</v>
      </c>
      <c r="B36" s="28">
        <v>46145.875</v>
      </c>
      <c r="C36" s="6" t="s">
        <v>84</v>
      </c>
      <c r="D36" s="6" t="s">
        <v>1244</v>
      </c>
      <c r="E36" s="6" t="s">
        <v>1245</v>
      </c>
      <c r="F36" s="6">
        <v>24</v>
      </c>
      <c r="G36" s="29">
        <v>10.4</v>
      </c>
      <c r="H36" s="6" t="s">
        <v>1246</v>
      </c>
      <c r="I36" s="6" t="s">
        <v>1253</v>
      </c>
      <c r="J36" s="6" t="s">
        <v>215</v>
      </c>
      <c r="K36" s="13" t="str">
        <f t="shared" si="1"/>
        <v>PASS</v>
      </c>
    </row>
    <row r="37" spans="1:11">
      <c r="A37" s="6" t="s">
        <v>1295</v>
      </c>
      <c r="B37" s="28">
        <v>45884.958333333336</v>
      </c>
      <c r="C37" s="6" t="s">
        <v>53</v>
      </c>
      <c r="D37" s="6" t="s">
        <v>1260</v>
      </c>
      <c r="E37" s="6" t="s">
        <v>1245</v>
      </c>
      <c r="F37" s="6">
        <v>24</v>
      </c>
      <c r="G37" s="29">
        <v>25.34</v>
      </c>
      <c r="H37" s="6" t="s">
        <v>1250</v>
      </c>
      <c r="I37" s="6" t="s">
        <v>1279</v>
      </c>
      <c r="J37" s="6" t="s">
        <v>215</v>
      </c>
      <c r="K37" s="13" t="str">
        <f t="shared" si="1"/>
        <v>FAIL</v>
      </c>
    </row>
    <row r="38" spans="1:11">
      <c r="A38" s="6" t="s">
        <v>1296</v>
      </c>
      <c r="B38" s="28">
        <v>45702</v>
      </c>
      <c r="C38" s="6" t="s">
        <v>61</v>
      </c>
      <c r="D38" s="6" t="s">
        <v>1255</v>
      </c>
      <c r="E38" s="6" t="s">
        <v>1245</v>
      </c>
      <c r="F38" s="6">
        <v>24</v>
      </c>
      <c r="G38" s="29">
        <v>2.88</v>
      </c>
      <c r="H38" s="6" t="s">
        <v>1246</v>
      </c>
      <c r="I38" s="6" t="s">
        <v>1279</v>
      </c>
      <c r="J38" s="6" t="s">
        <v>215</v>
      </c>
      <c r="K38" s="13" t="str">
        <f t="shared" si="1"/>
        <v>PASS</v>
      </c>
    </row>
    <row r="39" spans="1:11">
      <c r="A39" s="6" t="s">
        <v>1297</v>
      </c>
      <c r="B39" s="28">
        <v>45957.083333333336</v>
      </c>
      <c r="C39" s="6" t="s">
        <v>82</v>
      </c>
      <c r="D39" s="6" t="s">
        <v>1255</v>
      </c>
      <c r="E39" s="6" t="s">
        <v>1288</v>
      </c>
      <c r="F39" s="6">
        <v>4</v>
      </c>
      <c r="G39" s="29">
        <v>1.03</v>
      </c>
      <c r="H39" s="6" t="s">
        <v>1246</v>
      </c>
      <c r="I39" s="6" t="s">
        <v>1247</v>
      </c>
      <c r="J39" s="6" t="s">
        <v>215</v>
      </c>
      <c r="K39" s="13" t="str">
        <f t="shared" si="1"/>
        <v>PASS</v>
      </c>
    </row>
    <row r="40" spans="1:11">
      <c r="A40" s="6" t="s">
        <v>1298</v>
      </c>
      <c r="B40" s="28">
        <v>46009.125</v>
      </c>
      <c r="C40" s="6" t="s">
        <v>61</v>
      </c>
      <c r="D40" s="6" t="s">
        <v>1273</v>
      </c>
      <c r="E40" s="6" t="s">
        <v>1256</v>
      </c>
      <c r="F40" s="6">
        <v>48</v>
      </c>
      <c r="G40" s="29">
        <v>14.95</v>
      </c>
      <c r="H40" s="6" t="s">
        <v>1246</v>
      </c>
      <c r="I40" s="6" t="s">
        <v>1247</v>
      </c>
      <c r="J40" s="6" t="s">
        <v>215</v>
      </c>
      <c r="K40" s="13" t="str">
        <f t="shared" si="1"/>
        <v>PASS</v>
      </c>
    </row>
    <row r="41" spans="1:11">
      <c r="A41" s="6" t="s">
        <v>1299</v>
      </c>
      <c r="B41" s="28">
        <v>46169.541666666664</v>
      </c>
      <c r="C41" s="6" t="s">
        <v>74</v>
      </c>
      <c r="D41" s="6" t="s">
        <v>1252</v>
      </c>
      <c r="E41" s="6" t="s">
        <v>1245</v>
      </c>
      <c r="F41" s="6">
        <v>24</v>
      </c>
      <c r="G41" s="29">
        <v>9.5299999999999994</v>
      </c>
      <c r="H41" s="6" t="s">
        <v>1246</v>
      </c>
      <c r="I41" s="6" t="s">
        <v>1253</v>
      </c>
      <c r="J41" s="6" t="s">
        <v>215</v>
      </c>
      <c r="K41" s="13" t="str">
        <f t="shared" si="1"/>
        <v>PASS</v>
      </c>
    </row>
    <row r="42" spans="1:11">
      <c r="A42" s="6" t="s">
        <v>1300</v>
      </c>
      <c r="B42" s="28">
        <v>45728.5</v>
      </c>
      <c r="C42" s="6" t="s">
        <v>53</v>
      </c>
      <c r="D42" s="6" t="s">
        <v>1244</v>
      </c>
      <c r="E42" s="6" t="s">
        <v>1245</v>
      </c>
      <c r="F42" s="6">
        <v>24</v>
      </c>
      <c r="G42" s="29">
        <v>8.0500000000000007</v>
      </c>
      <c r="H42" s="6" t="s">
        <v>1246</v>
      </c>
      <c r="I42" s="6" t="s">
        <v>1253</v>
      </c>
      <c r="J42" s="6" t="s">
        <v>215</v>
      </c>
      <c r="K42" s="13" t="str">
        <f t="shared" si="1"/>
        <v>PASS</v>
      </c>
    </row>
    <row r="43" spans="1:11">
      <c r="A43" s="6" t="s">
        <v>1301</v>
      </c>
      <c r="B43" s="28">
        <v>46079.25</v>
      </c>
      <c r="C43" s="6" t="s">
        <v>84</v>
      </c>
      <c r="D43" s="6" t="s">
        <v>1244</v>
      </c>
      <c r="E43" s="6" t="s">
        <v>1264</v>
      </c>
      <c r="F43" s="6">
        <v>8</v>
      </c>
      <c r="G43" s="29">
        <v>2.19</v>
      </c>
      <c r="H43" s="6" t="s">
        <v>1246</v>
      </c>
      <c r="I43" s="6" t="s">
        <v>1258</v>
      </c>
      <c r="J43" s="6" t="s">
        <v>215</v>
      </c>
      <c r="K43" s="13" t="str">
        <f t="shared" si="1"/>
        <v>PASS</v>
      </c>
    </row>
    <row r="44" spans="1:11">
      <c r="A44" s="6" t="s">
        <v>1302</v>
      </c>
      <c r="B44" s="28">
        <v>46191.125</v>
      </c>
      <c r="C44" s="6" t="s">
        <v>68</v>
      </c>
      <c r="D44" s="6" t="s">
        <v>1260</v>
      </c>
      <c r="E44" s="6" t="s">
        <v>1245</v>
      </c>
      <c r="F44" s="6">
        <v>24</v>
      </c>
      <c r="G44" s="29">
        <v>20.39</v>
      </c>
      <c r="H44" s="6" t="s">
        <v>1246</v>
      </c>
      <c r="I44" s="6" t="s">
        <v>1247</v>
      </c>
      <c r="J44" s="6" t="s">
        <v>215</v>
      </c>
      <c r="K44" s="13" t="str">
        <f t="shared" si="1"/>
        <v>PASS</v>
      </c>
    </row>
    <row r="45" spans="1:11">
      <c r="A45" s="6" t="s">
        <v>1303</v>
      </c>
      <c r="B45" s="28">
        <v>45744.583333333336</v>
      </c>
      <c r="C45" s="6" t="s">
        <v>83</v>
      </c>
      <c r="D45" s="6" t="s">
        <v>1252</v>
      </c>
      <c r="E45" s="6" t="s">
        <v>1264</v>
      </c>
      <c r="F45" s="6">
        <v>8</v>
      </c>
      <c r="G45" s="29">
        <v>3.44</v>
      </c>
      <c r="H45" s="6" t="s">
        <v>1246</v>
      </c>
      <c r="I45" s="6" t="s">
        <v>1261</v>
      </c>
      <c r="J45" s="6" t="s">
        <v>215</v>
      </c>
      <c r="K45" s="13" t="str">
        <f t="shared" si="1"/>
        <v>PASS</v>
      </c>
    </row>
    <row r="46" spans="1:11">
      <c r="A46" s="6" t="s">
        <v>1304</v>
      </c>
      <c r="B46" s="28">
        <v>46044.458333333336</v>
      </c>
      <c r="C46" s="6" t="s">
        <v>71</v>
      </c>
      <c r="D46" s="6" t="s">
        <v>1273</v>
      </c>
      <c r="E46" s="6" t="s">
        <v>1256</v>
      </c>
      <c r="F46" s="6">
        <v>48</v>
      </c>
      <c r="G46" s="29">
        <v>13.53</v>
      </c>
      <c r="H46" s="6" t="s">
        <v>1246</v>
      </c>
      <c r="I46" s="6" t="s">
        <v>1261</v>
      </c>
      <c r="J46" s="6" t="s">
        <v>215</v>
      </c>
      <c r="K46" s="13" t="str">
        <f t="shared" si="1"/>
        <v>PASS</v>
      </c>
    </row>
    <row r="47" spans="1:11">
      <c r="A47" s="6" t="s">
        <v>1305</v>
      </c>
      <c r="B47" s="28">
        <v>46033.583333333336</v>
      </c>
      <c r="C47" s="6" t="s">
        <v>82</v>
      </c>
      <c r="D47" s="6" t="s">
        <v>1252</v>
      </c>
      <c r="E47" s="6" t="s">
        <v>1288</v>
      </c>
      <c r="F47" s="6">
        <v>4</v>
      </c>
      <c r="G47" s="29">
        <v>0.84</v>
      </c>
      <c r="H47" s="6" t="s">
        <v>1246</v>
      </c>
      <c r="I47" s="6" t="s">
        <v>1279</v>
      </c>
      <c r="J47" s="6" t="s">
        <v>215</v>
      </c>
      <c r="K47" s="13" t="str">
        <f t="shared" si="1"/>
        <v>PASS</v>
      </c>
    </row>
    <row r="48" spans="1:11">
      <c r="A48" s="6" t="s">
        <v>1306</v>
      </c>
      <c r="B48" s="28">
        <v>46200.5</v>
      </c>
      <c r="C48" s="6" t="s">
        <v>65</v>
      </c>
      <c r="D48" s="6" t="s">
        <v>1244</v>
      </c>
      <c r="E48" s="6" t="s">
        <v>1256</v>
      </c>
      <c r="F48" s="6">
        <v>48</v>
      </c>
      <c r="G48" s="29">
        <v>6.31</v>
      </c>
      <c r="H48" s="6" t="s">
        <v>1246</v>
      </c>
      <c r="I48" s="6" t="s">
        <v>1247</v>
      </c>
      <c r="J48" s="6" t="s">
        <v>215</v>
      </c>
      <c r="K48" s="13" t="str">
        <f t="shared" si="1"/>
        <v>PASS</v>
      </c>
    </row>
    <row r="49" spans="1:11">
      <c r="A49" s="6" t="s">
        <v>1307</v>
      </c>
      <c r="B49" s="28">
        <v>46058.375</v>
      </c>
      <c r="C49" s="6" t="s">
        <v>71</v>
      </c>
      <c r="D49" s="6" t="s">
        <v>1273</v>
      </c>
      <c r="E49" s="6" t="s">
        <v>1256</v>
      </c>
      <c r="F49" s="6">
        <v>48</v>
      </c>
      <c r="G49" s="29">
        <v>15.99</v>
      </c>
      <c r="H49" s="6" t="s">
        <v>1246</v>
      </c>
      <c r="I49" s="6" t="s">
        <v>1279</v>
      </c>
      <c r="J49" s="6" t="s">
        <v>215</v>
      </c>
      <c r="K49" s="13" t="str">
        <f t="shared" si="1"/>
        <v>PASS</v>
      </c>
    </row>
    <row r="50" spans="1:11">
      <c r="A50" s="6" t="s">
        <v>1308</v>
      </c>
      <c r="B50" s="28">
        <v>45852.125</v>
      </c>
      <c r="C50" s="6" t="s">
        <v>57</v>
      </c>
      <c r="D50" s="6" t="s">
        <v>1252</v>
      </c>
      <c r="E50" s="6" t="s">
        <v>1245</v>
      </c>
      <c r="F50" s="6">
        <v>24</v>
      </c>
      <c r="G50" s="29">
        <v>6.92</v>
      </c>
      <c r="H50" s="6" t="s">
        <v>1246</v>
      </c>
      <c r="I50" s="6" t="s">
        <v>1279</v>
      </c>
      <c r="J50" s="6" t="s">
        <v>215</v>
      </c>
      <c r="K50" s="13" t="str">
        <f t="shared" si="1"/>
        <v>PASS</v>
      </c>
    </row>
    <row r="51" spans="1:11">
      <c r="A51" s="6" t="s">
        <v>1309</v>
      </c>
      <c r="B51" s="28">
        <v>46146.333333333336</v>
      </c>
      <c r="C51" s="6" t="s">
        <v>82</v>
      </c>
      <c r="D51" s="6" t="s">
        <v>1244</v>
      </c>
      <c r="E51" s="6" t="s">
        <v>1245</v>
      </c>
      <c r="F51" s="6">
        <v>24</v>
      </c>
      <c r="G51" s="29">
        <v>14.62</v>
      </c>
      <c r="H51" s="6" t="s">
        <v>1246</v>
      </c>
      <c r="I51" s="6" t="s">
        <v>1279</v>
      </c>
      <c r="J51" s="6" t="s">
        <v>215</v>
      </c>
      <c r="K51" s="13" t="str">
        <f t="shared" si="1"/>
        <v>PASS</v>
      </c>
    </row>
    <row r="52" spans="1:11">
      <c r="A52" s="6" t="s">
        <v>1310</v>
      </c>
      <c r="B52" s="28">
        <v>46051.833333333336</v>
      </c>
      <c r="C52" s="6" t="s">
        <v>61</v>
      </c>
      <c r="D52" s="6" t="s">
        <v>1244</v>
      </c>
      <c r="E52" s="6" t="s">
        <v>1256</v>
      </c>
      <c r="F52" s="6">
        <v>48</v>
      </c>
      <c r="G52" s="29">
        <v>14.1</v>
      </c>
      <c r="H52" s="6" t="s">
        <v>1246</v>
      </c>
      <c r="I52" s="6" t="s">
        <v>1261</v>
      </c>
      <c r="J52" s="6" t="s">
        <v>215</v>
      </c>
      <c r="K52" s="13" t="str">
        <f t="shared" si="1"/>
        <v>PASS</v>
      </c>
    </row>
    <row r="53" spans="1:11">
      <c r="A53" s="6" t="s">
        <v>1311</v>
      </c>
      <c r="B53" s="28">
        <v>46108.25</v>
      </c>
      <c r="C53" s="6" t="s">
        <v>68</v>
      </c>
      <c r="D53" s="6" t="s">
        <v>1273</v>
      </c>
      <c r="E53" s="6" t="s">
        <v>1245</v>
      </c>
      <c r="F53" s="6">
        <v>24</v>
      </c>
      <c r="G53" s="29">
        <v>6.97</v>
      </c>
      <c r="H53" s="6" t="s">
        <v>1246</v>
      </c>
      <c r="I53" s="6" t="s">
        <v>1279</v>
      </c>
      <c r="J53" s="6" t="s">
        <v>215</v>
      </c>
      <c r="K53" s="13" t="str">
        <f t="shared" si="1"/>
        <v>PASS</v>
      </c>
    </row>
    <row r="54" spans="1:11">
      <c r="A54" s="6" t="s">
        <v>1312</v>
      </c>
      <c r="B54" s="28">
        <v>45984.875</v>
      </c>
      <c r="C54" s="6" t="s">
        <v>61</v>
      </c>
      <c r="D54" s="6" t="s">
        <v>1255</v>
      </c>
      <c r="E54" s="6" t="s">
        <v>1245</v>
      </c>
      <c r="F54" s="6">
        <v>24</v>
      </c>
      <c r="G54" s="29">
        <v>21.76</v>
      </c>
      <c r="H54" s="6" t="s">
        <v>1246</v>
      </c>
      <c r="I54" s="6" t="s">
        <v>1253</v>
      </c>
      <c r="J54" s="6" t="s">
        <v>215</v>
      </c>
      <c r="K54" s="13" t="str">
        <f t="shared" si="1"/>
        <v>PASS</v>
      </c>
    </row>
    <row r="55" spans="1:11">
      <c r="A55" s="6" t="s">
        <v>1313</v>
      </c>
      <c r="B55" s="28">
        <v>45666.583333333336</v>
      </c>
      <c r="C55" s="6" t="s">
        <v>83</v>
      </c>
      <c r="D55" s="6" t="s">
        <v>1273</v>
      </c>
      <c r="E55" s="6" t="s">
        <v>1264</v>
      </c>
      <c r="F55" s="6">
        <v>8</v>
      </c>
      <c r="G55" s="29">
        <v>5.46</v>
      </c>
      <c r="H55" s="6" t="s">
        <v>1246</v>
      </c>
      <c r="I55" s="6" t="s">
        <v>1253</v>
      </c>
      <c r="J55" s="6" t="s">
        <v>215</v>
      </c>
      <c r="K55" s="13" t="str">
        <f t="shared" si="1"/>
        <v>PASS</v>
      </c>
    </row>
    <row r="56" spans="1:11">
      <c r="A56" s="6" t="s">
        <v>1314</v>
      </c>
      <c r="B56" s="28">
        <v>45972.041666666664</v>
      </c>
      <c r="C56" s="6" t="s">
        <v>74</v>
      </c>
      <c r="D56" s="6" t="s">
        <v>1252</v>
      </c>
      <c r="E56" s="6" t="s">
        <v>1245</v>
      </c>
      <c r="F56" s="6">
        <v>24</v>
      </c>
      <c r="G56" s="29">
        <v>8.5500000000000007</v>
      </c>
      <c r="H56" s="6" t="s">
        <v>1246</v>
      </c>
      <c r="I56" s="6" t="s">
        <v>1247</v>
      </c>
      <c r="J56" s="6" t="s">
        <v>215</v>
      </c>
      <c r="K56" s="13" t="str">
        <f t="shared" si="1"/>
        <v>PASS</v>
      </c>
    </row>
    <row r="57" spans="1:11">
      <c r="A57" s="6" t="s">
        <v>1315</v>
      </c>
      <c r="B57" s="28">
        <v>45963</v>
      </c>
      <c r="C57" s="6" t="s">
        <v>74</v>
      </c>
      <c r="D57" s="6" t="s">
        <v>1252</v>
      </c>
      <c r="E57" s="6" t="s">
        <v>1256</v>
      </c>
      <c r="F57" s="6">
        <v>48</v>
      </c>
      <c r="G57" s="29">
        <v>26.39</v>
      </c>
      <c r="H57" s="6" t="s">
        <v>1246</v>
      </c>
      <c r="I57" s="6" t="s">
        <v>1253</v>
      </c>
      <c r="J57" s="6" t="s">
        <v>215</v>
      </c>
      <c r="K57" s="13" t="str">
        <f t="shared" si="1"/>
        <v>PASS</v>
      </c>
    </row>
    <row r="58" spans="1:11">
      <c r="A58" s="6" t="s">
        <v>1316</v>
      </c>
      <c r="B58" s="28">
        <v>45709.375</v>
      </c>
      <c r="C58" s="6" t="s">
        <v>65</v>
      </c>
      <c r="D58" s="6" t="s">
        <v>1244</v>
      </c>
      <c r="E58" s="6" t="s">
        <v>1245</v>
      </c>
      <c r="F58" s="6">
        <v>24</v>
      </c>
      <c r="G58" s="29">
        <v>9.08</v>
      </c>
      <c r="H58" s="6" t="s">
        <v>1246</v>
      </c>
      <c r="I58" s="6" t="s">
        <v>1279</v>
      </c>
      <c r="J58" s="6" t="s">
        <v>215</v>
      </c>
      <c r="K58" s="13" t="str">
        <f t="shared" si="1"/>
        <v>PASS</v>
      </c>
    </row>
    <row r="59" spans="1:11">
      <c r="A59" s="6" t="s">
        <v>1317</v>
      </c>
      <c r="B59" s="28">
        <v>46114.166666666664</v>
      </c>
      <c r="C59" s="6" t="s">
        <v>74</v>
      </c>
      <c r="D59" s="6" t="s">
        <v>1249</v>
      </c>
      <c r="E59" s="6" t="s">
        <v>1256</v>
      </c>
      <c r="F59" s="6">
        <v>48</v>
      </c>
      <c r="G59" s="29">
        <v>13.6</v>
      </c>
      <c r="H59" s="6" t="s">
        <v>1246</v>
      </c>
      <c r="I59" s="6" t="s">
        <v>1279</v>
      </c>
      <c r="J59" s="6" t="s">
        <v>215</v>
      </c>
      <c r="K59" s="13" t="str">
        <f t="shared" si="1"/>
        <v>PASS</v>
      </c>
    </row>
    <row r="60" spans="1:11">
      <c r="A60" s="6" t="s">
        <v>1318</v>
      </c>
      <c r="B60" s="28">
        <v>45739.5</v>
      </c>
      <c r="C60" s="6" t="s">
        <v>57</v>
      </c>
      <c r="D60" s="6" t="s">
        <v>1252</v>
      </c>
      <c r="E60" s="6" t="s">
        <v>1245</v>
      </c>
      <c r="F60" s="6">
        <v>24</v>
      </c>
      <c r="G60" s="29">
        <v>7.12</v>
      </c>
      <c r="H60" s="6" t="s">
        <v>1246</v>
      </c>
      <c r="I60" s="6" t="s">
        <v>1261</v>
      </c>
      <c r="J60" s="6" t="s">
        <v>215</v>
      </c>
      <c r="K60" s="13" t="str">
        <f t="shared" si="1"/>
        <v>PASS</v>
      </c>
    </row>
    <row r="61" spans="1:11">
      <c r="A61" s="6" t="s">
        <v>1319</v>
      </c>
      <c r="B61" s="28">
        <v>45736.375</v>
      </c>
      <c r="C61" s="6" t="s">
        <v>77</v>
      </c>
      <c r="D61" s="6" t="s">
        <v>1249</v>
      </c>
      <c r="E61" s="6" t="s">
        <v>1245</v>
      </c>
      <c r="F61" s="6">
        <v>24</v>
      </c>
      <c r="G61" s="29">
        <v>8.49</v>
      </c>
      <c r="H61" s="6" t="s">
        <v>1246</v>
      </c>
      <c r="I61" s="6" t="s">
        <v>1279</v>
      </c>
      <c r="J61" s="6" t="s">
        <v>215</v>
      </c>
      <c r="K61" s="13" t="str">
        <f t="shared" si="1"/>
        <v>PASS</v>
      </c>
    </row>
    <row r="62" spans="1:11">
      <c r="A62" s="6" t="s">
        <v>1320</v>
      </c>
      <c r="B62" s="28">
        <v>46077</v>
      </c>
      <c r="C62" s="6" t="s">
        <v>82</v>
      </c>
      <c r="D62" s="6" t="s">
        <v>1273</v>
      </c>
      <c r="E62" s="6" t="s">
        <v>1256</v>
      </c>
      <c r="F62" s="6">
        <v>48</v>
      </c>
      <c r="G62" s="29">
        <v>29.17</v>
      </c>
      <c r="H62" s="6" t="s">
        <v>1246</v>
      </c>
      <c r="I62" s="6" t="s">
        <v>1247</v>
      </c>
      <c r="J62" s="6" t="s">
        <v>215</v>
      </c>
      <c r="K62" s="13" t="str">
        <f t="shared" si="1"/>
        <v>PASS</v>
      </c>
    </row>
    <row r="63" spans="1:11">
      <c r="A63" s="6" t="s">
        <v>1321</v>
      </c>
      <c r="B63" s="28">
        <v>46009.583333333336</v>
      </c>
      <c r="C63" s="6" t="s">
        <v>65</v>
      </c>
      <c r="D63" s="6" t="s">
        <v>1252</v>
      </c>
      <c r="E63" s="6" t="s">
        <v>1245</v>
      </c>
      <c r="F63" s="6">
        <v>24</v>
      </c>
      <c r="G63" s="29">
        <v>21.92</v>
      </c>
      <c r="H63" s="6" t="s">
        <v>1246</v>
      </c>
      <c r="I63" s="6" t="s">
        <v>1279</v>
      </c>
      <c r="J63" s="6" t="s">
        <v>215</v>
      </c>
      <c r="K63" s="13" t="str">
        <f t="shared" si="1"/>
        <v>PASS</v>
      </c>
    </row>
    <row r="64" spans="1:11">
      <c r="A64" s="6" t="s">
        <v>1322</v>
      </c>
      <c r="B64" s="28">
        <v>45740.625</v>
      </c>
      <c r="C64" s="6" t="s">
        <v>68</v>
      </c>
      <c r="D64" s="6" t="s">
        <v>1252</v>
      </c>
      <c r="E64" s="6" t="s">
        <v>1245</v>
      </c>
      <c r="F64" s="6">
        <v>24</v>
      </c>
      <c r="G64" s="29">
        <v>16.8</v>
      </c>
      <c r="H64" s="6" t="s">
        <v>1246</v>
      </c>
      <c r="I64" s="6" t="s">
        <v>1258</v>
      </c>
      <c r="J64" s="6" t="s">
        <v>215</v>
      </c>
      <c r="K64" s="13" t="str">
        <f t="shared" si="1"/>
        <v>PASS</v>
      </c>
    </row>
    <row r="65" spans="1:11">
      <c r="A65" s="6" t="s">
        <v>1323</v>
      </c>
      <c r="B65" s="28">
        <v>45938.958333333336</v>
      </c>
      <c r="C65" s="6" t="s">
        <v>57</v>
      </c>
      <c r="D65" s="6" t="s">
        <v>1252</v>
      </c>
      <c r="E65" s="6" t="s">
        <v>1264</v>
      </c>
      <c r="F65" s="6">
        <v>8</v>
      </c>
      <c r="G65" s="29">
        <v>2.97</v>
      </c>
      <c r="H65" s="6" t="s">
        <v>1246</v>
      </c>
      <c r="I65" s="6" t="s">
        <v>1258</v>
      </c>
      <c r="J65" s="6" t="s">
        <v>215</v>
      </c>
      <c r="K65" s="13" t="str">
        <f t="shared" si="1"/>
        <v>PASS</v>
      </c>
    </row>
    <row r="66" spans="1:11">
      <c r="A66" s="6" t="s">
        <v>1324</v>
      </c>
      <c r="B66" s="28">
        <v>46050.208333333336</v>
      </c>
      <c r="C66" s="6" t="s">
        <v>77</v>
      </c>
      <c r="D66" s="6" t="s">
        <v>1260</v>
      </c>
      <c r="E66" s="6" t="s">
        <v>1256</v>
      </c>
      <c r="F66" s="6">
        <v>48</v>
      </c>
      <c r="G66" s="29">
        <v>27.98</v>
      </c>
      <c r="H66" s="6" t="s">
        <v>1246</v>
      </c>
      <c r="I66" s="6" t="s">
        <v>1279</v>
      </c>
      <c r="J66" s="6" t="s">
        <v>215</v>
      </c>
      <c r="K66" s="13" t="str">
        <f t="shared" ref="K66:K97" si="2">IF(G66&lt;=F66,"PASS","FAIL")</f>
        <v>PASS</v>
      </c>
    </row>
    <row r="67" spans="1:11">
      <c r="A67" s="6" t="s">
        <v>1325</v>
      </c>
      <c r="B67" s="28">
        <v>46166.708333333336</v>
      </c>
      <c r="C67" s="6" t="s">
        <v>82</v>
      </c>
      <c r="D67" s="6" t="s">
        <v>1273</v>
      </c>
      <c r="E67" s="6" t="s">
        <v>1264</v>
      </c>
      <c r="F67" s="6">
        <v>8</v>
      </c>
      <c r="G67" s="29">
        <v>2.93</v>
      </c>
      <c r="H67" s="6" t="s">
        <v>1246</v>
      </c>
      <c r="I67" s="6" t="s">
        <v>1279</v>
      </c>
      <c r="J67" s="6" t="s">
        <v>215</v>
      </c>
      <c r="K67" s="13" t="str">
        <f t="shared" si="2"/>
        <v>PASS</v>
      </c>
    </row>
    <row r="68" spans="1:11">
      <c r="A68" s="6" t="s">
        <v>1326</v>
      </c>
      <c r="B68" s="28">
        <v>46083.958333333336</v>
      </c>
      <c r="C68" s="6" t="s">
        <v>77</v>
      </c>
      <c r="D68" s="6" t="s">
        <v>1249</v>
      </c>
      <c r="E68" s="6" t="s">
        <v>1245</v>
      </c>
      <c r="F68" s="6">
        <v>24</v>
      </c>
      <c r="G68" s="29">
        <v>32.61</v>
      </c>
      <c r="H68" s="6" t="s">
        <v>1250</v>
      </c>
      <c r="I68" s="6" t="s">
        <v>1253</v>
      </c>
      <c r="J68" s="6" t="s">
        <v>215</v>
      </c>
      <c r="K68" s="13" t="str">
        <f t="shared" si="2"/>
        <v>FAIL</v>
      </c>
    </row>
    <row r="69" spans="1:11">
      <c r="A69" s="6" t="s">
        <v>1327</v>
      </c>
      <c r="B69" s="28">
        <v>45919.375</v>
      </c>
      <c r="C69" s="6" t="s">
        <v>61</v>
      </c>
      <c r="D69" s="6" t="s">
        <v>1260</v>
      </c>
      <c r="E69" s="6" t="s">
        <v>1245</v>
      </c>
      <c r="F69" s="6">
        <v>24</v>
      </c>
      <c r="G69" s="29">
        <v>11.08</v>
      </c>
      <c r="H69" s="6" t="s">
        <v>1246</v>
      </c>
      <c r="I69" s="6" t="s">
        <v>1279</v>
      </c>
      <c r="J69" s="6" t="s">
        <v>215</v>
      </c>
      <c r="K69" s="13" t="str">
        <f t="shared" si="2"/>
        <v>PASS</v>
      </c>
    </row>
    <row r="70" spans="1:11">
      <c r="A70" s="6" t="s">
        <v>1328</v>
      </c>
      <c r="B70" s="28">
        <v>46059.458333333336</v>
      </c>
      <c r="C70" s="6" t="s">
        <v>71</v>
      </c>
      <c r="D70" s="6" t="s">
        <v>1260</v>
      </c>
      <c r="E70" s="6" t="s">
        <v>1264</v>
      </c>
      <c r="F70" s="6">
        <v>8</v>
      </c>
      <c r="G70" s="29">
        <v>8.02</v>
      </c>
      <c r="H70" s="6" t="s">
        <v>1250</v>
      </c>
      <c r="I70" s="6" t="s">
        <v>1258</v>
      </c>
      <c r="J70" s="6" t="s">
        <v>215</v>
      </c>
      <c r="K70" s="13" t="str">
        <f t="shared" si="2"/>
        <v>FAIL</v>
      </c>
    </row>
    <row r="71" spans="1:11">
      <c r="A71" s="6" t="s">
        <v>1329</v>
      </c>
      <c r="B71" s="28">
        <v>46003.291666666664</v>
      </c>
      <c r="C71" s="6" t="s">
        <v>80</v>
      </c>
      <c r="D71" s="6" t="s">
        <v>1255</v>
      </c>
      <c r="E71" s="6" t="s">
        <v>1256</v>
      </c>
      <c r="F71" s="6">
        <v>48</v>
      </c>
      <c r="G71" s="29">
        <v>51.12</v>
      </c>
      <c r="H71" s="6" t="s">
        <v>1250</v>
      </c>
      <c r="I71" s="6" t="s">
        <v>1247</v>
      </c>
      <c r="J71" s="6" t="s">
        <v>215</v>
      </c>
      <c r="K71" s="13" t="str">
        <f t="shared" si="2"/>
        <v>FAIL</v>
      </c>
    </row>
    <row r="72" spans="1:11">
      <c r="A72" s="6" t="s">
        <v>1330</v>
      </c>
      <c r="B72" s="28">
        <v>45924</v>
      </c>
      <c r="C72" s="6" t="s">
        <v>74</v>
      </c>
      <c r="D72" s="6" t="s">
        <v>1252</v>
      </c>
      <c r="E72" s="6" t="s">
        <v>1245</v>
      </c>
      <c r="F72" s="6">
        <v>24</v>
      </c>
      <c r="G72" s="29">
        <v>8.82</v>
      </c>
      <c r="H72" s="6" t="s">
        <v>1246</v>
      </c>
      <c r="I72" s="6" t="s">
        <v>1247</v>
      </c>
      <c r="J72" s="6" t="s">
        <v>215</v>
      </c>
      <c r="K72" s="13" t="str">
        <f t="shared" si="2"/>
        <v>PASS</v>
      </c>
    </row>
    <row r="73" spans="1:11">
      <c r="A73" s="6" t="s">
        <v>1331</v>
      </c>
      <c r="B73" s="28">
        <v>46011.041666666664</v>
      </c>
      <c r="C73" s="6" t="s">
        <v>83</v>
      </c>
      <c r="D73" s="6" t="s">
        <v>1252</v>
      </c>
      <c r="E73" s="6" t="s">
        <v>1245</v>
      </c>
      <c r="F73" s="6">
        <v>24</v>
      </c>
      <c r="G73" s="29">
        <v>17.940000000000001</v>
      </c>
      <c r="H73" s="6" t="s">
        <v>1246</v>
      </c>
      <c r="I73" s="6" t="s">
        <v>1247</v>
      </c>
      <c r="J73" s="6" t="s">
        <v>215</v>
      </c>
      <c r="K73" s="13" t="str">
        <f t="shared" si="2"/>
        <v>PASS</v>
      </c>
    </row>
    <row r="74" spans="1:11">
      <c r="A74" s="6" t="s">
        <v>1332</v>
      </c>
      <c r="B74" s="28">
        <v>46011.916666666664</v>
      </c>
      <c r="C74" s="6" t="s">
        <v>80</v>
      </c>
      <c r="D74" s="6" t="s">
        <v>1252</v>
      </c>
      <c r="E74" s="6" t="s">
        <v>1245</v>
      </c>
      <c r="F74" s="6">
        <v>24</v>
      </c>
      <c r="G74" s="29">
        <v>4.87</v>
      </c>
      <c r="H74" s="6" t="s">
        <v>1246</v>
      </c>
      <c r="I74" s="6" t="s">
        <v>1258</v>
      </c>
      <c r="J74" s="6" t="s">
        <v>215</v>
      </c>
      <c r="K74" s="13" t="str">
        <f t="shared" si="2"/>
        <v>PASS</v>
      </c>
    </row>
    <row r="75" spans="1:11">
      <c r="A75" s="6" t="s">
        <v>1333</v>
      </c>
      <c r="B75" s="28">
        <v>46064.208333333336</v>
      </c>
      <c r="C75" s="6" t="s">
        <v>74</v>
      </c>
      <c r="D75" s="6" t="s">
        <v>1273</v>
      </c>
      <c r="E75" s="6" t="s">
        <v>1264</v>
      </c>
      <c r="F75" s="6">
        <v>8</v>
      </c>
      <c r="G75" s="29">
        <v>4.3499999999999996</v>
      </c>
      <c r="H75" s="6" t="s">
        <v>1246</v>
      </c>
      <c r="I75" s="6" t="s">
        <v>1247</v>
      </c>
      <c r="J75" s="6" t="s">
        <v>215</v>
      </c>
      <c r="K75" s="13" t="str">
        <f t="shared" si="2"/>
        <v>PASS</v>
      </c>
    </row>
    <row r="76" spans="1:11">
      <c r="A76" s="6" t="s">
        <v>1334</v>
      </c>
      <c r="B76" s="28">
        <v>45954.75</v>
      </c>
      <c r="C76" s="6" t="s">
        <v>74</v>
      </c>
      <c r="D76" s="6" t="s">
        <v>1252</v>
      </c>
      <c r="E76" s="6" t="s">
        <v>1245</v>
      </c>
      <c r="F76" s="6">
        <v>24</v>
      </c>
      <c r="G76" s="29">
        <v>3.91</v>
      </c>
      <c r="H76" s="6" t="s">
        <v>1246</v>
      </c>
      <c r="I76" s="6" t="s">
        <v>1247</v>
      </c>
      <c r="J76" s="6" t="s">
        <v>215</v>
      </c>
      <c r="K76" s="13" t="str">
        <f t="shared" si="2"/>
        <v>PASS</v>
      </c>
    </row>
    <row r="77" spans="1:11">
      <c r="A77" s="6" t="s">
        <v>1335</v>
      </c>
      <c r="B77" s="28">
        <v>46002.375</v>
      </c>
      <c r="C77" s="6" t="s">
        <v>82</v>
      </c>
      <c r="D77" s="6" t="s">
        <v>1249</v>
      </c>
      <c r="E77" s="6" t="s">
        <v>1245</v>
      </c>
      <c r="F77" s="6">
        <v>24</v>
      </c>
      <c r="G77" s="29">
        <v>12.38</v>
      </c>
      <c r="H77" s="6" t="s">
        <v>1246</v>
      </c>
      <c r="I77" s="6" t="s">
        <v>1253</v>
      </c>
      <c r="J77" s="6" t="s">
        <v>215</v>
      </c>
      <c r="K77" s="13" t="str">
        <f t="shared" si="2"/>
        <v>PASS</v>
      </c>
    </row>
    <row r="78" spans="1:11">
      <c r="A78" s="6" t="s">
        <v>1336</v>
      </c>
      <c r="B78" s="28">
        <v>46003.583333333336</v>
      </c>
      <c r="C78" s="6" t="s">
        <v>53</v>
      </c>
      <c r="D78" s="6" t="s">
        <v>1255</v>
      </c>
      <c r="E78" s="6" t="s">
        <v>1264</v>
      </c>
      <c r="F78" s="6">
        <v>8</v>
      </c>
      <c r="G78" s="29">
        <v>1.26</v>
      </c>
      <c r="H78" s="6" t="s">
        <v>1246</v>
      </c>
      <c r="I78" s="6" t="s">
        <v>1258</v>
      </c>
      <c r="J78" s="6" t="s">
        <v>215</v>
      </c>
      <c r="K78" s="13" t="str">
        <f t="shared" si="2"/>
        <v>PASS</v>
      </c>
    </row>
    <row r="79" spans="1:11">
      <c r="A79" s="6" t="s">
        <v>1337</v>
      </c>
      <c r="B79" s="28">
        <v>46198.333333333336</v>
      </c>
      <c r="C79" s="6" t="s">
        <v>57</v>
      </c>
      <c r="D79" s="6" t="s">
        <v>1249</v>
      </c>
      <c r="E79" s="6" t="s">
        <v>1256</v>
      </c>
      <c r="F79" s="6">
        <v>48</v>
      </c>
      <c r="G79" s="29">
        <v>25.19</v>
      </c>
      <c r="H79" s="6" t="s">
        <v>1246</v>
      </c>
      <c r="I79" s="6" t="s">
        <v>1258</v>
      </c>
      <c r="J79" s="6" t="s">
        <v>215</v>
      </c>
      <c r="K79" s="13" t="str">
        <f t="shared" si="2"/>
        <v>PASS</v>
      </c>
    </row>
    <row r="80" spans="1:11">
      <c r="A80" s="6" t="s">
        <v>1338</v>
      </c>
      <c r="B80" s="28">
        <v>45951.375</v>
      </c>
      <c r="C80" s="6" t="s">
        <v>61</v>
      </c>
      <c r="D80" s="6" t="s">
        <v>1260</v>
      </c>
      <c r="E80" s="6" t="s">
        <v>1245</v>
      </c>
      <c r="F80" s="6">
        <v>24</v>
      </c>
      <c r="G80" s="29">
        <v>6.7</v>
      </c>
      <c r="H80" s="6" t="s">
        <v>1246</v>
      </c>
      <c r="I80" s="6" t="s">
        <v>1253</v>
      </c>
      <c r="J80" s="6" t="s">
        <v>215</v>
      </c>
      <c r="K80" s="13" t="str">
        <f t="shared" si="2"/>
        <v>PASS</v>
      </c>
    </row>
    <row r="81" spans="1:11">
      <c r="A81" s="6" t="s">
        <v>1339</v>
      </c>
      <c r="B81" s="28">
        <v>45963.333333333336</v>
      </c>
      <c r="C81" s="6" t="s">
        <v>77</v>
      </c>
      <c r="D81" s="6" t="s">
        <v>1249</v>
      </c>
      <c r="E81" s="6" t="s">
        <v>1288</v>
      </c>
      <c r="F81" s="6">
        <v>4</v>
      </c>
      <c r="G81" s="29">
        <v>1.51</v>
      </c>
      <c r="H81" s="6" t="s">
        <v>1246</v>
      </c>
      <c r="I81" s="6" t="s">
        <v>1247</v>
      </c>
      <c r="J81" s="6" t="s">
        <v>215</v>
      </c>
      <c r="K81" s="13" t="str">
        <f t="shared" si="2"/>
        <v>PASS</v>
      </c>
    </row>
    <row r="82" spans="1:11">
      <c r="A82" s="6" t="s">
        <v>1340</v>
      </c>
      <c r="B82" s="28">
        <v>45701.458333333336</v>
      </c>
      <c r="C82" s="6" t="s">
        <v>71</v>
      </c>
      <c r="D82" s="6" t="s">
        <v>1273</v>
      </c>
      <c r="E82" s="6" t="s">
        <v>1264</v>
      </c>
      <c r="F82" s="6">
        <v>8</v>
      </c>
      <c r="G82" s="29">
        <v>6.58</v>
      </c>
      <c r="H82" s="6" t="s">
        <v>1246</v>
      </c>
      <c r="I82" s="6" t="s">
        <v>1279</v>
      </c>
      <c r="J82" s="6" t="s">
        <v>215</v>
      </c>
      <c r="K82" s="13" t="str">
        <f t="shared" si="2"/>
        <v>PASS</v>
      </c>
    </row>
    <row r="83" spans="1:11">
      <c r="A83" s="6" t="s">
        <v>1341</v>
      </c>
      <c r="B83" s="28">
        <v>45735.583333333336</v>
      </c>
      <c r="C83" s="6" t="s">
        <v>71</v>
      </c>
      <c r="D83" s="6" t="s">
        <v>1255</v>
      </c>
      <c r="E83" s="6" t="s">
        <v>1264</v>
      </c>
      <c r="F83" s="6">
        <v>8</v>
      </c>
      <c r="G83" s="29">
        <v>3.88</v>
      </c>
      <c r="H83" s="6" t="s">
        <v>1246</v>
      </c>
      <c r="I83" s="6" t="s">
        <v>1258</v>
      </c>
      <c r="J83" s="6" t="s">
        <v>215</v>
      </c>
      <c r="K83" s="13" t="str">
        <f t="shared" si="2"/>
        <v>PASS</v>
      </c>
    </row>
    <row r="84" spans="1:11">
      <c r="A84" s="6" t="s">
        <v>1342</v>
      </c>
      <c r="B84" s="28">
        <v>46110.333333333336</v>
      </c>
      <c r="C84" s="6" t="s">
        <v>57</v>
      </c>
      <c r="D84" s="6" t="s">
        <v>1260</v>
      </c>
      <c r="E84" s="6" t="s">
        <v>1256</v>
      </c>
      <c r="F84" s="6">
        <v>48</v>
      </c>
      <c r="G84" s="29">
        <v>37.299999999999997</v>
      </c>
      <c r="H84" s="6" t="s">
        <v>1246</v>
      </c>
      <c r="I84" s="6" t="s">
        <v>1261</v>
      </c>
      <c r="J84" s="6" t="s">
        <v>215</v>
      </c>
      <c r="K84" s="13" t="str">
        <f t="shared" si="2"/>
        <v>PASS</v>
      </c>
    </row>
    <row r="85" spans="1:11">
      <c r="A85" s="6" t="s">
        <v>1343</v>
      </c>
      <c r="B85" s="28">
        <v>45718.125</v>
      </c>
      <c r="C85" s="6" t="s">
        <v>82</v>
      </c>
      <c r="D85" s="6" t="s">
        <v>1244</v>
      </c>
      <c r="E85" s="6" t="s">
        <v>1245</v>
      </c>
      <c r="F85" s="6">
        <v>24</v>
      </c>
      <c r="G85" s="29">
        <v>9.5299999999999994</v>
      </c>
      <c r="H85" s="6" t="s">
        <v>1246</v>
      </c>
      <c r="I85" s="6" t="s">
        <v>1247</v>
      </c>
      <c r="J85" s="6" t="s">
        <v>215</v>
      </c>
      <c r="K85" s="13" t="str">
        <f t="shared" si="2"/>
        <v>PASS</v>
      </c>
    </row>
    <row r="86" spans="1:11">
      <c r="A86" s="6" t="s">
        <v>1344</v>
      </c>
      <c r="B86" s="28">
        <v>45882.875</v>
      </c>
      <c r="C86" s="6" t="s">
        <v>71</v>
      </c>
      <c r="D86" s="6" t="s">
        <v>1249</v>
      </c>
      <c r="E86" s="6" t="s">
        <v>1245</v>
      </c>
      <c r="F86" s="6">
        <v>24</v>
      </c>
      <c r="G86" s="29">
        <v>15.13</v>
      </c>
      <c r="H86" s="6" t="s">
        <v>1246</v>
      </c>
      <c r="I86" s="6" t="s">
        <v>1261</v>
      </c>
      <c r="J86" s="6" t="s">
        <v>215</v>
      </c>
      <c r="K86" s="13" t="str">
        <f t="shared" si="2"/>
        <v>PASS</v>
      </c>
    </row>
    <row r="87" spans="1:11">
      <c r="A87" s="6" t="s">
        <v>1345</v>
      </c>
      <c r="B87" s="28">
        <v>45685.708333333336</v>
      </c>
      <c r="C87" s="6" t="s">
        <v>80</v>
      </c>
      <c r="D87" s="6" t="s">
        <v>1252</v>
      </c>
      <c r="E87" s="6" t="s">
        <v>1245</v>
      </c>
      <c r="F87" s="6">
        <v>24</v>
      </c>
      <c r="G87" s="29">
        <v>15.8</v>
      </c>
      <c r="H87" s="6" t="s">
        <v>1246</v>
      </c>
      <c r="I87" s="6" t="s">
        <v>1261</v>
      </c>
      <c r="J87" s="6" t="s">
        <v>215</v>
      </c>
      <c r="K87" s="13" t="str">
        <f t="shared" si="2"/>
        <v>PASS</v>
      </c>
    </row>
    <row r="88" spans="1:11">
      <c r="A88" s="6" t="s">
        <v>1346</v>
      </c>
      <c r="B88" s="28">
        <v>45714</v>
      </c>
      <c r="C88" s="6" t="s">
        <v>77</v>
      </c>
      <c r="D88" s="6" t="s">
        <v>1244</v>
      </c>
      <c r="E88" s="6" t="s">
        <v>1256</v>
      </c>
      <c r="F88" s="6">
        <v>48</v>
      </c>
      <c r="G88" s="29">
        <v>20.83</v>
      </c>
      <c r="H88" s="6" t="s">
        <v>1246</v>
      </c>
      <c r="I88" s="6" t="s">
        <v>1258</v>
      </c>
      <c r="J88" s="6" t="s">
        <v>215</v>
      </c>
      <c r="K88" s="13" t="str">
        <f t="shared" si="2"/>
        <v>PASS</v>
      </c>
    </row>
    <row r="89" spans="1:11">
      <c r="A89" s="6" t="s">
        <v>1347</v>
      </c>
      <c r="B89" s="28">
        <v>46054.208333333336</v>
      </c>
      <c r="C89" s="6" t="s">
        <v>68</v>
      </c>
      <c r="D89" s="6" t="s">
        <v>1273</v>
      </c>
      <c r="E89" s="6" t="s">
        <v>1256</v>
      </c>
      <c r="F89" s="6">
        <v>48</v>
      </c>
      <c r="G89" s="29">
        <v>26.4</v>
      </c>
      <c r="H89" s="6" t="s">
        <v>1246</v>
      </c>
      <c r="I89" s="6" t="s">
        <v>1261</v>
      </c>
      <c r="J89" s="6" t="s">
        <v>215</v>
      </c>
      <c r="K89" s="13" t="str">
        <f t="shared" si="2"/>
        <v>PASS</v>
      </c>
    </row>
    <row r="90" spans="1:11">
      <c r="A90" s="6" t="s">
        <v>1348</v>
      </c>
      <c r="B90" s="28">
        <v>46012</v>
      </c>
      <c r="C90" s="6" t="s">
        <v>82</v>
      </c>
      <c r="D90" s="6" t="s">
        <v>1273</v>
      </c>
      <c r="E90" s="6" t="s">
        <v>1245</v>
      </c>
      <c r="F90" s="6">
        <v>24</v>
      </c>
      <c r="G90" s="29">
        <v>23.69</v>
      </c>
      <c r="H90" s="6" t="s">
        <v>1246</v>
      </c>
      <c r="I90" s="6" t="s">
        <v>1247</v>
      </c>
      <c r="J90" s="6" t="s">
        <v>215</v>
      </c>
      <c r="K90" s="13" t="str">
        <f t="shared" si="2"/>
        <v>PASS</v>
      </c>
    </row>
    <row r="91" spans="1:11">
      <c r="A91" s="6" t="s">
        <v>1349</v>
      </c>
      <c r="B91" s="28">
        <v>46095.041666666664</v>
      </c>
      <c r="C91" s="6" t="s">
        <v>82</v>
      </c>
      <c r="D91" s="6" t="s">
        <v>1260</v>
      </c>
      <c r="E91" s="6" t="s">
        <v>1245</v>
      </c>
      <c r="F91" s="6">
        <v>24</v>
      </c>
      <c r="G91" s="29">
        <v>50.74</v>
      </c>
      <c r="H91" s="6" t="s">
        <v>1250</v>
      </c>
      <c r="I91" s="6" t="s">
        <v>1279</v>
      </c>
      <c r="J91" s="6" t="s">
        <v>215</v>
      </c>
      <c r="K91" s="13" t="str">
        <f t="shared" si="2"/>
        <v>FAIL</v>
      </c>
    </row>
    <row r="92" spans="1:11">
      <c r="A92" s="6" t="s">
        <v>1350</v>
      </c>
      <c r="B92" s="28">
        <v>45976.25</v>
      </c>
      <c r="C92" s="6" t="s">
        <v>57</v>
      </c>
      <c r="D92" s="6" t="s">
        <v>1249</v>
      </c>
      <c r="E92" s="6" t="s">
        <v>1256</v>
      </c>
      <c r="F92" s="6">
        <v>48</v>
      </c>
      <c r="G92" s="29">
        <v>20.03</v>
      </c>
      <c r="H92" s="6" t="s">
        <v>1246</v>
      </c>
      <c r="I92" s="6" t="s">
        <v>1258</v>
      </c>
      <c r="J92" s="6" t="s">
        <v>215</v>
      </c>
      <c r="K92" s="13" t="str">
        <f t="shared" si="2"/>
        <v>PASS</v>
      </c>
    </row>
    <row r="93" spans="1:11">
      <c r="A93" s="6" t="s">
        <v>1351</v>
      </c>
      <c r="B93" s="28">
        <v>45758.458333333336</v>
      </c>
      <c r="C93" s="6" t="s">
        <v>74</v>
      </c>
      <c r="D93" s="6" t="s">
        <v>1255</v>
      </c>
      <c r="E93" s="6" t="s">
        <v>1264</v>
      </c>
      <c r="F93" s="6">
        <v>8</v>
      </c>
      <c r="G93" s="29">
        <v>2.74</v>
      </c>
      <c r="H93" s="6" t="s">
        <v>1246</v>
      </c>
      <c r="I93" s="6" t="s">
        <v>1261</v>
      </c>
      <c r="J93" s="6" t="s">
        <v>215</v>
      </c>
      <c r="K93" s="13" t="str">
        <f t="shared" si="2"/>
        <v>PASS</v>
      </c>
    </row>
    <row r="94" spans="1:11">
      <c r="A94" s="6" t="s">
        <v>1352</v>
      </c>
      <c r="B94" s="28">
        <v>46000.5</v>
      </c>
      <c r="C94" s="6" t="s">
        <v>68</v>
      </c>
      <c r="D94" s="6" t="s">
        <v>1244</v>
      </c>
      <c r="E94" s="6" t="s">
        <v>1288</v>
      </c>
      <c r="F94" s="6">
        <v>4</v>
      </c>
      <c r="G94" s="29">
        <v>1.19</v>
      </c>
      <c r="H94" s="6" t="s">
        <v>1246</v>
      </c>
      <c r="I94" s="6" t="s">
        <v>1247</v>
      </c>
      <c r="J94" s="6" t="s">
        <v>215</v>
      </c>
      <c r="K94" s="13" t="str">
        <f t="shared" si="2"/>
        <v>PASS</v>
      </c>
    </row>
    <row r="95" spans="1:11">
      <c r="A95" s="6" t="s">
        <v>1353</v>
      </c>
      <c r="B95" s="28">
        <v>45850.375</v>
      </c>
      <c r="C95" s="6" t="s">
        <v>82</v>
      </c>
      <c r="D95" s="6" t="s">
        <v>1273</v>
      </c>
      <c r="E95" s="6" t="s">
        <v>1245</v>
      </c>
      <c r="F95" s="6">
        <v>24</v>
      </c>
      <c r="G95" s="29">
        <v>18.63</v>
      </c>
      <c r="H95" s="6" t="s">
        <v>1246</v>
      </c>
      <c r="I95" s="6" t="s">
        <v>1253</v>
      </c>
      <c r="J95" s="6" t="s">
        <v>215</v>
      </c>
      <c r="K95" s="13" t="str">
        <f t="shared" si="2"/>
        <v>PASS</v>
      </c>
    </row>
    <row r="96" spans="1:11">
      <c r="A96" s="6" t="s">
        <v>1354</v>
      </c>
      <c r="B96" s="28">
        <v>45977.958333333336</v>
      </c>
      <c r="C96" s="6" t="s">
        <v>65</v>
      </c>
      <c r="D96" s="6" t="s">
        <v>1249</v>
      </c>
      <c r="E96" s="6" t="s">
        <v>1256</v>
      </c>
      <c r="F96" s="6">
        <v>48</v>
      </c>
      <c r="G96" s="29">
        <v>16.03</v>
      </c>
      <c r="H96" s="6" t="s">
        <v>1246</v>
      </c>
      <c r="I96" s="6" t="s">
        <v>1247</v>
      </c>
      <c r="J96" s="6" t="s">
        <v>215</v>
      </c>
      <c r="K96" s="13" t="str">
        <f t="shared" si="2"/>
        <v>PASS</v>
      </c>
    </row>
    <row r="97" spans="1:11">
      <c r="A97" s="6" t="s">
        <v>1355</v>
      </c>
      <c r="B97" s="28">
        <v>46193.375</v>
      </c>
      <c r="C97" s="6" t="s">
        <v>77</v>
      </c>
      <c r="D97" s="6" t="s">
        <v>1249</v>
      </c>
      <c r="E97" s="6" t="s">
        <v>1256</v>
      </c>
      <c r="F97" s="6">
        <v>48</v>
      </c>
      <c r="G97" s="29">
        <v>34.85</v>
      </c>
      <c r="H97" s="6" t="s">
        <v>1246</v>
      </c>
      <c r="I97" s="6" t="s">
        <v>1258</v>
      </c>
      <c r="J97" s="6" t="s">
        <v>215</v>
      </c>
      <c r="K97" s="13" t="str">
        <f t="shared" si="2"/>
        <v>PASS</v>
      </c>
    </row>
    <row r="98" spans="1:11">
      <c r="A98" s="6" t="s">
        <v>1356</v>
      </c>
      <c r="B98" s="28">
        <v>46098.625</v>
      </c>
      <c r="C98" s="6" t="s">
        <v>68</v>
      </c>
      <c r="D98" s="6" t="s">
        <v>1244</v>
      </c>
      <c r="E98" s="6" t="s">
        <v>1256</v>
      </c>
      <c r="F98" s="6">
        <v>48</v>
      </c>
      <c r="G98" s="29">
        <v>31.64</v>
      </c>
      <c r="H98" s="6" t="s">
        <v>1246</v>
      </c>
      <c r="I98" s="6" t="s">
        <v>1261</v>
      </c>
      <c r="J98" s="6" t="s">
        <v>215</v>
      </c>
      <c r="K98" s="13" t="str">
        <f t="shared" ref="K98:K129" si="3">IF(G98&lt;=F98,"PASS","FAIL")</f>
        <v>PASS</v>
      </c>
    </row>
    <row r="99" spans="1:11">
      <c r="A99" s="6" t="s">
        <v>1357</v>
      </c>
      <c r="B99" s="28">
        <v>46015.5</v>
      </c>
      <c r="C99" s="6" t="s">
        <v>74</v>
      </c>
      <c r="D99" s="6" t="s">
        <v>1244</v>
      </c>
      <c r="E99" s="6" t="s">
        <v>1256</v>
      </c>
      <c r="F99" s="6">
        <v>48</v>
      </c>
      <c r="G99" s="29">
        <v>24.91</v>
      </c>
      <c r="H99" s="6" t="s">
        <v>1246</v>
      </c>
      <c r="I99" s="6" t="s">
        <v>1253</v>
      </c>
      <c r="J99" s="6" t="s">
        <v>215</v>
      </c>
      <c r="K99" s="13" t="str">
        <f t="shared" si="3"/>
        <v>PASS</v>
      </c>
    </row>
    <row r="100" spans="1:11">
      <c r="A100" s="6" t="s">
        <v>1358</v>
      </c>
      <c r="B100" s="28">
        <v>45722.375</v>
      </c>
      <c r="C100" s="6" t="s">
        <v>74</v>
      </c>
      <c r="D100" s="6" t="s">
        <v>1249</v>
      </c>
      <c r="E100" s="6" t="s">
        <v>1245</v>
      </c>
      <c r="F100" s="6">
        <v>24</v>
      </c>
      <c r="G100" s="29">
        <v>14.96</v>
      </c>
      <c r="H100" s="6" t="s">
        <v>1246</v>
      </c>
      <c r="I100" s="6" t="s">
        <v>1247</v>
      </c>
      <c r="J100" s="6" t="s">
        <v>215</v>
      </c>
      <c r="K100" s="13" t="str">
        <f t="shared" si="3"/>
        <v>PASS</v>
      </c>
    </row>
    <row r="101" spans="1:11">
      <c r="A101" s="6" t="s">
        <v>1359</v>
      </c>
      <c r="B101" s="28">
        <v>45748.958333333336</v>
      </c>
      <c r="C101" s="6" t="s">
        <v>83</v>
      </c>
      <c r="D101" s="6" t="s">
        <v>1260</v>
      </c>
      <c r="E101" s="6" t="s">
        <v>1245</v>
      </c>
      <c r="F101" s="6">
        <v>24</v>
      </c>
      <c r="G101" s="29">
        <v>13.05</v>
      </c>
      <c r="H101" s="6" t="s">
        <v>1246</v>
      </c>
      <c r="I101" s="6" t="s">
        <v>1247</v>
      </c>
      <c r="J101" s="6" t="s">
        <v>215</v>
      </c>
      <c r="K101" s="13" t="str">
        <f t="shared" si="3"/>
        <v>PASS</v>
      </c>
    </row>
    <row r="102" spans="1:11">
      <c r="A102" s="6" t="s">
        <v>1360</v>
      </c>
      <c r="B102" s="28">
        <v>45677.041666666664</v>
      </c>
      <c r="C102" s="6" t="s">
        <v>82</v>
      </c>
      <c r="D102" s="6" t="s">
        <v>1273</v>
      </c>
      <c r="E102" s="6" t="s">
        <v>1245</v>
      </c>
      <c r="F102" s="6">
        <v>24</v>
      </c>
      <c r="G102" s="29">
        <v>10.63</v>
      </c>
      <c r="H102" s="6" t="s">
        <v>1246</v>
      </c>
      <c r="I102" s="6" t="s">
        <v>1258</v>
      </c>
      <c r="J102" s="6" t="s">
        <v>215</v>
      </c>
      <c r="K102" s="13" t="str">
        <f t="shared" si="3"/>
        <v>PASS</v>
      </c>
    </row>
    <row r="103" spans="1:11">
      <c r="A103" s="6" t="s">
        <v>1361</v>
      </c>
      <c r="B103" s="28">
        <v>45815</v>
      </c>
      <c r="C103" s="6" t="s">
        <v>82</v>
      </c>
      <c r="D103" s="6" t="s">
        <v>1255</v>
      </c>
      <c r="E103" s="6" t="s">
        <v>1256</v>
      </c>
      <c r="F103" s="6">
        <v>48</v>
      </c>
      <c r="G103" s="29">
        <v>13.45</v>
      </c>
      <c r="H103" s="6" t="s">
        <v>1246</v>
      </c>
      <c r="I103" s="6" t="s">
        <v>1247</v>
      </c>
      <c r="J103" s="6" t="s">
        <v>215</v>
      </c>
      <c r="K103" s="13" t="str">
        <f t="shared" si="3"/>
        <v>PASS</v>
      </c>
    </row>
    <row r="104" spans="1:11">
      <c r="A104" s="6" t="s">
        <v>1362</v>
      </c>
      <c r="B104" s="28">
        <v>46056.166666666664</v>
      </c>
      <c r="C104" s="6" t="s">
        <v>74</v>
      </c>
      <c r="D104" s="6" t="s">
        <v>1252</v>
      </c>
      <c r="E104" s="6" t="s">
        <v>1256</v>
      </c>
      <c r="F104" s="6">
        <v>48</v>
      </c>
      <c r="G104" s="29">
        <v>12.68</v>
      </c>
      <c r="H104" s="6" t="s">
        <v>1246</v>
      </c>
      <c r="I104" s="6" t="s">
        <v>1279</v>
      </c>
      <c r="J104" s="6" t="s">
        <v>215</v>
      </c>
      <c r="K104" s="13" t="str">
        <f t="shared" si="3"/>
        <v>PASS</v>
      </c>
    </row>
    <row r="105" spans="1:11">
      <c r="A105" s="6" t="s">
        <v>1363</v>
      </c>
      <c r="B105" s="28">
        <v>46015.541666666664</v>
      </c>
      <c r="C105" s="6" t="s">
        <v>84</v>
      </c>
      <c r="D105" s="6" t="s">
        <v>1273</v>
      </c>
      <c r="E105" s="6" t="s">
        <v>1264</v>
      </c>
      <c r="F105" s="6">
        <v>8</v>
      </c>
      <c r="G105" s="29">
        <v>6.18</v>
      </c>
      <c r="H105" s="6" t="s">
        <v>1246</v>
      </c>
      <c r="I105" s="6" t="s">
        <v>1258</v>
      </c>
      <c r="J105" s="6" t="s">
        <v>215</v>
      </c>
      <c r="K105" s="13" t="str">
        <f t="shared" si="3"/>
        <v>PASS</v>
      </c>
    </row>
    <row r="106" spans="1:11">
      <c r="A106" s="6" t="s">
        <v>1364</v>
      </c>
      <c r="B106" s="28">
        <v>45969.416666666664</v>
      </c>
      <c r="C106" s="6" t="s">
        <v>74</v>
      </c>
      <c r="D106" s="6" t="s">
        <v>1260</v>
      </c>
      <c r="E106" s="6" t="s">
        <v>1288</v>
      </c>
      <c r="F106" s="6">
        <v>4</v>
      </c>
      <c r="G106" s="29">
        <v>1.76</v>
      </c>
      <c r="H106" s="6" t="s">
        <v>1246</v>
      </c>
      <c r="I106" s="6" t="s">
        <v>1279</v>
      </c>
      <c r="J106" s="6" t="s">
        <v>215</v>
      </c>
      <c r="K106" s="13" t="str">
        <f t="shared" si="3"/>
        <v>PASS</v>
      </c>
    </row>
    <row r="107" spans="1:11">
      <c r="A107" s="6" t="s">
        <v>1365</v>
      </c>
      <c r="B107" s="28">
        <v>46003.5</v>
      </c>
      <c r="C107" s="6" t="s">
        <v>80</v>
      </c>
      <c r="D107" s="6" t="s">
        <v>1244</v>
      </c>
      <c r="E107" s="6" t="s">
        <v>1264</v>
      </c>
      <c r="F107" s="6">
        <v>8</v>
      </c>
      <c r="G107" s="29">
        <v>2.83</v>
      </c>
      <c r="H107" s="6" t="s">
        <v>1246</v>
      </c>
      <c r="I107" s="6" t="s">
        <v>1253</v>
      </c>
      <c r="J107" s="6" t="s">
        <v>215</v>
      </c>
      <c r="K107" s="13" t="str">
        <f t="shared" si="3"/>
        <v>PASS</v>
      </c>
    </row>
    <row r="108" spans="1:11">
      <c r="A108" s="6" t="s">
        <v>1366</v>
      </c>
      <c r="B108" s="28">
        <v>45724.375</v>
      </c>
      <c r="C108" s="6" t="s">
        <v>61</v>
      </c>
      <c r="D108" s="6" t="s">
        <v>1273</v>
      </c>
      <c r="E108" s="6" t="s">
        <v>1264</v>
      </c>
      <c r="F108" s="6">
        <v>8</v>
      </c>
      <c r="G108" s="29">
        <v>2.72</v>
      </c>
      <c r="H108" s="6" t="s">
        <v>1246</v>
      </c>
      <c r="I108" s="6" t="s">
        <v>1279</v>
      </c>
      <c r="J108" s="6" t="s">
        <v>215</v>
      </c>
      <c r="K108" s="13" t="str">
        <f t="shared" si="3"/>
        <v>PASS</v>
      </c>
    </row>
    <row r="109" spans="1:11">
      <c r="A109" s="6" t="s">
        <v>1367</v>
      </c>
      <c r="B109" s="28">
        <v>46008.25</v>
      </c>
      <c r="C109" s="6" t="s">
        <v>83</v>
      </c>
      <c r="D109" s="6" t="s">
        <v>1252</v>
      </c>
      <c r="E109" s="6" t="s">
        <v>1264</v>
      </c>
      <c r="F109" s="6">
        <v>8</v>
      </c>
      <c r="G109" s="29">
        <v>2.61</v>
      </c>
      <c r="H109" s="6" t="s">
        <v>1246</v>
      </c>
      <c r="I109" s="6" t="s">
        <v>1247</v>
      </c>
      <c r="J109" s="6" t="s">
        <v>215</v>
      </c>
      <c r="K109" s="13" t="str">
        <f t="shared" si="3"/>
        <v>PASS</v>
      </c>
    </row>
    <row r="110" spans="1:11">
      <c r="A110" s="6" t="s">
        <v>1368</v>
      </c>
      <c r="B110" s="28">
        <v>45660.541666666664</v>
      </c>
      <c r="C110" s="6" t="s">
        <v>61</v>
      </c>
      <c r="D110" s="6" t="s">
        <v>1273</v>
      </c>
      <c r="E110" s="6" t="s">
        <v>1256</v>
      </c>
      <c r="F110" s="6">
        <v>48</v>
      </c>
      <c r="G110" s="29">
        <v>12.03</v>
      </c>
      <c r="H110" s="6" t="s">
        <v>1246</v>
      </c>
      <c r="I110" s="6" t="s">
        <v>1261</v>
      </c>
      <c r="J110" s="6" t="s">
        <v>215</v>
      </c>
      <c r="K110" s="13" t="str">
        <f t="shared" si="3"/>
        <v>PASS</v>
      </c>
    </row>
    <row r="111" spans="1:11">
      <c r="A111" s="6" t="s">
        <v>1369</v>
      </c>
      <c r="B111" s="28">
        <v>45728.25</v>
      </c>
      <c r="C111" s="6" t="s">
        <v>82</v>
      </c>
      <c r="D111" s="6" t="s">
        <v>1244</v>
      </c>
      <c r="E111" s="6" t="s">
        <v>1245</v>
      </c>
      <c r="F111" s="6">
        <v>24</v>
      </c>
      <c r="G111" s="29">
        <v>4.3099999999999996</v>
      </c>
      <c r="H111" s="6" t="s">
        <v>1246</v>
      </c>
      <c r="I111" s="6" t="s">
        <v>1247</v>
      </c>
      <c r="J111" s="6" t="s">
        <v>215</v>
      </c>
      <c r="K111" s="13" t="str">
        <f t="shared" si="3"/>
        <v>PASS</v>
      </c>
    </row>
    <row r="112" spans="1:11">
      <c r="A112" s="6" t="s">
        <v>1370</v>
      </c>
      <c r="B112" s="28">
        <v>46193.75</v>
      </c>
      <c r="C112" s="6" t="s">
        <v>71</v>
      </c>
      <c r="D112" s="6" t="s">
        <v>1249</v>
      </c>
      <c r="E112" s="6" t="s">
        <v>1245</v>
      </c>
      <c r="F112" s="6">
        <v>24</v>
      </c>
      <c r="G112" s="29">
        <v>5.49</v>
      </c>
      <c r="H112" s="6" t="s">
        <v>1246</v>
      </c>
      <c r="I112" s="6" t="s">
        <v>1247</v>
      </c>
      <c r="J112" s="6" t="s">
        <v>215</v>
      </c>
      <c r="K112" s="13" t="str">
        <f t="shared" si="3"/>
        <v>PASS</v>
      </c>
    </row>
    <row r="113" spans="1:11">
      <c r="A113" s="6" t="s">
        <v>1371</v>
      </c>
      <c r="B113" s="28">
        <v>46189.875</v>
      </c>
      <c r="C113" s="6" t="s">
        <v>77</v>
      </c>
      <c r="D113" s="6" t="s">
        <v>1260</v>
      </c>
      <c r="E113" s="6" t="s">
        <v>1245</v>
      </c>
      <c r="F113" s="6">
        <v>24</v>
      </c>
      <c r="G113" s="29">
        <v>3.94</v>
      </c>
      <c r="H113" s="6" t="s">
        <v>1246</v>
      </c>
      <c r="I113" s="6" t="s">
        <v>1261</v>
      </c>
      <c r="J113" s="6" t="s">
        <v>215</v>
      </c>
      <c r="K113" s="13" t="str">
        <f t="shared" si="3"/>
        <v>PASS</v>
      </c>
    </row>
    <row r="114" spans="1:11">
      <c r="A114" s="6" t="s">
        <v>1372</v>
      </c>
      <c r="B114" s="28">
        <v>45730.666666666664</v>
      </c>
      <c r="C114" s="6" t="s">
        <v>53</v>
      </c>
      <c r="D114" s="6" t="s">
        <v>1255</v>
      </c>
      <c r="E114" s="6" t="s">
        <v>1264</v>
      </c>
      <c r="F114" s="6">
        <v>8</v>
      </c>
      <c r="G114" s="29">
        <v>3.59</v>
      </c>
      <c r="H114" s="6" t="s">
        <v>1246</v>
      </c>
      <c r="I114" s="6" t="s">
        <v>1279</v>
      </c>
      <c r="J114" s="6" t="s">
        <v>215</v>
      </c>
      <c r="K114" s="13" t="str">
        <f t="shared" si="3"/>
        <v>PASS</v>
      </c>
    </row>
    <row r="115" spans="1:11">
      <c r="A115" s="6" t="s">
        <v>1373</v>
      </c>
      <c r="B115" s="28">
        <v>45902.208333333336</v>
      </c>
      <c r="C115" s="6" t="s">
        <v>53</v>
      </c>
      <c r="D115" s="6" t="s">
        <v>1252</v>
      </c>
      <c r="E115" s="6" t="s">
        <v>1264</v>
      </c>
      <c r="F115" s="6">
        <v>8</v>
      </c>
      <c r="G115" s="29">
        <v>4.0199999999999996</v>
      </c>
      <c r="H115" s="6" t="s">
        <v>1246</v>
      </c>
      <c r="I115" s="6" t="s">
        <v>1261</v>
      </c>
      <c r="J115" s="6" t="s">
        <v>215</v>
      </c>
      <c r="K115" s="13" t="str">
        <f t="shared" si="3"/>
        <v>PASS</v>
      </c>
    </row>
    <row r="116" spans="1:11">
      <c r="A116" s="6" t="s">
        <v>1374</v>
      </c>
      <c r="B116" s="28">
        <v>46086</v>
      </c>
      <c r="C116" s="6" t="s">
        <v>71</v>
      </c>
      <c r="D116" s="6" t="s">
        <v>1244</v>
      </c>
      <c r="E116" s="6" t="s">
        <v>1256</v>
      </c>
      <c r="F116" s="6">
        <v>48</v>
      </c>
      <c r="G116" s="29">
        <v>59.52</v>
      </c>
      <c r="H116" s="6" t="s">
        <v>1250</v>
      </c>
      <c r="I116" s="6" t="s">
        <v>1253</v>
      </c>
      <c r="J116" s="6" t="s">
        <v>215</v>
      </c>
      <c r="K116" s="13" t="str">
        <f t="shared" si="3"/>
        <v>FAIL</v>
      </c>
    </row>
    <row r="117" spans="1:11">
      <c r="A117" s="6" t="s">
        <v>1375</v>
      </c>
      <c r="B117" s="28">
        <v>46158.75</v>
      </c>
      <c r="C117" s="6" t="s">
        <v>80</v>
      </c>
      <c r="D117" s="6" t="s">
        <v>1255</v>
      </c>
      <c r="E117" s="6" t="s">
        <v>1264</v>
      </c>
      <c r="F117" s="6">
        <v>8</v>
      </c>
      <c r="G117" s="29">
        <v>2.8</v>
      </c>
      <c r="H117" s="6" t="s">
        <v>1246</v>
      </c>
      <c r="I117" s="6" t="s">
        <v>1258</v>
      </c>
      <c r="J117" s="6" t="s">
        <v>215</v>
      </c>
      <c r="K117" s="13" t="str">
        <f t="shared" si="3"/>
        <v>PASS</v>
      </c>
    </row>
    <row r="118" spans="1:11">
      <c r="A118" s="6" t="s">
        <v>1376</v>
      </c>
      <c r="B118" s="28">
        <v>46013.541666666664</v>
      </c>
      <c r="C118" s="6" t="s">
        <v>77</v>
      </c>
      <c r="D118" s="6" t="s">
        <v>1244</v>
      </c>
      <c r="E118" s="6" t="s">
        <v>1245</v>
      </c>
      <c r="F118" s="6">
        <v>24</v>
      </c>
      <c r="G118" s="29">
        <v>11.03</v>
      </c>
      <c r="H118" s="6" t="s">
        <v>1246</v>
      </c>
      <c r="I118" s="6" t="s">
        <v>1258</v>
      </c>
      <c r="J118" s="6" t="s">
        <v>215</v>
      </c>
      <c r="K118" s="13" t="str">
        <f t="shared" si="3"/>
        <v>PASS</v>
      </c>
    </row>
    <row r="119" spans="1:11">
      <c r="A119" s="6" t="s">
        <v>1377</v>
      </c>
      <c r="B119" s="28">
        <v>46181.875</v>
      </c>
      <c r="C119" s="6" t="s">
        <v>80</v>
      </c>
      <c r="D119" s="6" t="s">
        <v>1244</v>
      </c>
      <c r="E119" s="6" t="s">
        <v>1264</v>
      </c>
      <c r="F119" s="6">
        <v>8</v>
      </c>
      <c r="G119" s="29">
        <v>1.57</v>
      </c>
      <c r="H119" s="6" t="s">
        <v>1246</v>
      </c>
      <c r="I119" s="6" t="s">
        <v>1279</v>
      </c>
      <c r="J119" s="6" t="s">
        <v>215</v>
      </c>
      <c r="K119" s="13" t="str">
        <f t="shared" si="3"/>
        <v>PASS</v>
      </c>
    </row>
    <row r="120" spans="1:11">
      <c r="A120" s="6" t="s">
        <v>1378</v>
      </c>
      <c r="B120" s="28">
        <v>45711.791666666664</v>
      </c>
      <c r="C120" s="6" t="s">
        <v>77</v>
      </c>
      <c r="D120" s="6" t="s">
        <v>1249</v>
      </c>
      <c r="E120" s="6" t="s">
        <v>1288</v>
      </c>
      <c r="F120" s="6">
        <v>4</v>
      </c>
      <c r="G120" s="29">
        <v>1.34</v>
      </c>
      <c r="H120" s="6" t="s">
        <v>1246</v>
      </c>
      <c r="I120" s="6" t="s">
        <v>1253</v>
      </c>
      <c r="J120" s="6" t="s">
        <v>215</v>
      </c>
      <c r="K120" s="13" t="str">
        <f t="shared" si="3"/>
        <v>PASS</v>
      </c>
    </row>
    <row r="121" spans="1:11">
      <c r="A121" s="6" t="s">
        <v>1379</v>
      </c>
      <c r="B121" s="28">
        <v>46049.166666666664</v>
      </c>
      <c r="C121" s="6" t="s">
        <v>82</v>
      </c>
      <c r="D121" s="6" t="s">
        <v>1273</v>
      </c>
      <c r="E121" s="6" t="s">
        <v>1256</v>
      </c>
      <c r="F121" s="6">
        <v>48</v>
      </c>
      <c r="G121" s="29">
        <v>11.12</v>
      </c>
      <c r="H121" s="6" t="s">
        <v>1246</v>
      </c>
      <c r="I121" s="6" t="s">
        <v>1258</v>
      </c>
      <c r="J121" s="6" t="s">
        <v>215</v>
      </c>
      <c r="K121" s="13" t="str">
        <f t="shared" si="3"/>
        <v>PASS</v>
      </c>
    </row>
    <row r="122" spans="1:11">
      <c r="A122" s="6" t="s">
        <v>1380</v>
      </c>
      <c r="B122" s="28">
        <v>45664.291666666664</v>
      </c>
      <c r="C122" s="6" t="s">
        <v>82</v>
      </c>
      <c r="D122" s="6" t="s">
        <v>1252</v>
      </c>
      <c r="E122" s="6" t="s">
        <v>1245</v>
      </c>
      <c r="F122" s="6">
        <v>24</v>
      </c>
      <c r="G122" s="29">
        <v>2.77</v>
      </c>
      <c r="H122" s="6" t="s">
        <v>1246</v>
      </c>
      <c r="I122" s="6" t="s">
        <v>1279</v>
      </c>
      <c r="J122" s="6" t="s">
        <v>215</v>
      </c>
      <c r="K122" s="13" t="str">
        <f t="shared" si="3"/>
        <v>PASS</v>
      </c>
    </row>
    <row r="123" spans="1:11">
      <c r="A123" s="6" t="s">
        <v>1381</v>
      </c>
      <c r="B123" s="28">
        <v>45770</v>
      </c>
      <c r="C123" s="6" t="s">
        <v>82</v>
      </c>
      <c r="D123" s="6" t="s">
        <v>1249</v>
      </c>
      <c r="E123" s="6" t="s">
        <v>1256</v>
      </c>
      <c r="F123" s="6">
        <v>48</v>
      </c>
      <c r="G123" s="29">
        <v>17.82</v>
      </c>
      <c r="H123" s="6" t="s">
        <v>1246</v>
      </c>
      <c r="I123" s="6" t="s">
        <v>1253</v>
      </c>
      <c r="J123" s="6" t="s">
        <v>215</v>
      </c>
      <c r="K123" s="13" t="str">
        <f t="shared" si="3"/>
        <v>PASS</v>
      </c>
    </row>
    <row r="124" spans="1:11">
      <c r="A124" s="6" t="s">
        <v>1382</v>
      </c>
      <c r="B124" s="28">
        <v>46112.583333333336</v>
      </c>
      <c r="C124" s="6" t="s">
        <v>82</v>
      </c>
      <c r="D124" s="6" t="s">
        <v>1255</v>
      </c>
      <c r="E124" s="6" t="s">
        <v>1256</v>
      </c>
      <c r="F124" s="6">
        <v>48</v>
      </c>
      <c r="G124" s="29">
        <v>7.17</v>
      </c>
      <c r="H124" s="6" t="s">
        <v>1246</v>
      </c>
      <c r="I124" s="6" t="s">
        <v>1258</v>
      </c>
      <c r="J124" s="6" t="s">
        <v>215</v>
      </c>
      <c r="K124" s="13" t="str">
        <f t="shared" si="3"/>
        <v>PASS</v>
      </c>
    </row>
    <row r="125" spans="1:11">
      <c r="A125" s="6" t="s">
        <v>1383</v>
      </c>
      <c r="B125" s="28">
        <v>46122.458333333336</v>
      </c>
      <c r="C125" s="6" t="s">
        <v>57</v>
      </c>
      <c r="D125" s="6" t="s">
        <v>1252</v>
      </c>
      <c r="E125" s="6" t="s">
        <v>1245</v>
      </c>
      <c r="F125" s="6">
        <v>24</v>
      </c>
      <c r="G125" s="29">
        <v>6.7</v>
      </c>
      <c r="H125" s="6" t="s">
        <v>1246</v>
      </c>
      <c r="I125" s="6" t="s">
        <v>1261</v>
      </c>
      <c r="J125" s="6" t="s">
        <v>215</v>
      </c>
      <c r="K125" s="13" t="str">
        <f t="shared" si="3"/>
        <v>PASS</v>
      </c>
    </row>
    <row r="126" spans="1:11">
      <c r="A126" s="6" t="s">
        <v>1384</v>
      </c>
      <c r="B126" s="28">
        <v>45848.75</v>
      </c>
      <c r="C126" s="6" t="s">
        <v>74</v>
      </c>
      <c r="D126" s="6" t="s">
        <v>1249</v>
      </c>
      <c r="E126" s="6" t="s">
        <v>1245</v>
      </c>
      <c r="F126" s="6">
        <v>24</v>
      </c>
      <c r="G126" s="29">
        <v>6.65</v>
      </c>
      <c r="H126" s="6" t="s">
        <v>1246</v>
      </c>
      <c r="I126" s="6" t="s">
        <v>1253</v>
      </c>
      <c r="J126" s="6" t="s">
        <v>215</v>
      </c>
      <c r="K126" s="13" t="str">
        <f t="shared" si="3"/>
        <v>PASS</v>
      </c>
    </row>
    <row r="127" spans="1:11">
      <c r="A127" s="6" t="s">
        <v>1385</v>
      </c>
      <c r="B127" s="28">
        <v>45683.5</v>
      </c>
      <c r="C127" s="6" t="s">
        <v>83</v>
      </c>
      <c r="D127" s="6" t="s">
        <v>1244</v>
      </c>
      <c r="E127" s="6" t="s">
        <v>1264</v>
      </c>
      <c r="F127" s="6">
        <v>8</v>
      </c>
      <c r="G127" s="29">
        <v>6.07</v>
      </c>
      <c r="H127" s="6" t="s">
        <v>1246</v>
      </c>
      <c r="I127" s="6" t="s">
        <v>1253</v>
      </c>
      <c r="J127" s="6" t="s">
        <v>215</v>
      </c>
      <c r="K127" s="13" t="str">
        <f t="shared" si="3"/>
        <v>PASS</v>
      </c>
    </row>
    <row r="128" spans="1:11">
      <c r="A128" s="6" t="s">
        <v>1386</v>
      </c>
      <c r="B128" s="28">
        <v>45784.875</v>
      </c>
      <c r="C128" s="6" t="s">
        <v>71</v>
      </c>
      <c r="D128" s="6" t="s">
        <v>1255</v>
      </c>
      <c r="E128" s="6" t="s">
        <v>1245</v>
      </c>
      <c r="F128" s="6">
        <v>24</v>
      </c>
      <c r="G128" s="29">
        <v>9.06</v>
      </c>
      <c r="H128" s="6" t="s">
        <v>1246</v>
      </c>
      <c r="I128" s="6" t="s">
        <v>1279</v>
      </c>
      <c r="J128" s="6" t="s">
        <v>215</v>
      </c>
      <c r="K128" s="13" t="str">
        <f t="shared" si="3"/>
        <v>PASS</v>
      </c>
    </row>
    <row r="129" spans="1:11">
      <c r="A129" s="6" t="s">
        <v>1387</v>
      </c>
      <c r="B129" s="28">
        <v>45763.083333333336</v>
      </c>
      <c r="C129" s="6" t="s">
        <v>57</v>
      </c>
      <c r="D129" s="6" t="s">
        <v>1252</v>
      </c>
      <c r="E129" s="6" t="s">
        <v>1245</v>
      </c>
      <c r="F129" s="6">
        <v>24</v>
      </c>
      <c r="G129" s="29">
        <v>9.1999999999999993</v>
      </c>
      <c r="H129" s="6" t="s">
        <v>1246</v>
      </c>
      <c r="I129" s="6" t="s">
        <v>1258</v>
      </c>
      <c r="J129" s="6" t="s">
        <v>215</v>
      </c>
      <c r="K129" s="13" t="str">
        <f t="shared" si="3"/>
        <v>PASS</v>
      </c>
    </row>
    <row r="130" spans="1:11">
      <c r="A130" s="6" t="s">
        <v>1388</v>
      </c>
      <c r="B130" s="28">
        <v>46145.166666666664</v>
      </c>
      <c r="C130" s="6" t="s">
        <v>83</v>
      </c>
      <c r="D130" s="6" t="s">
        <v>1249</v>
      </c>
      <c r="E130" s="6" t="s">
        <v>1256</v>
      </c>
      <c r="F130" s="6">
        <v>48</v>
      </c>
      <c r="G130" s="29">
        <v>21.33</v>
      </c>
      <c r="H130" s="6" t="s">
        <v>1246</v>
      </c>
      <c r="I130" s="6" t="s">
        <v>1258</v>
      </c>
      <c r="J130" s="6" t="s">
        <v>215</v>
      </c>
      <c r="K130" s="13" t="str">
        <f t="shared" ref="K130:K161" si="4">IF(G130&lt;=F130,"PASS","FAIL")</f>
        <v>PASS</v>
      </c>
    </row>
    <row r="131" spans="1:11">
      <c r="A131" s="6" t="s">
        <v>1389</v>
      </c>
      <c r="B131" s="28">
        <v>46040.708333333336</v>
      </c>
      <c r="C131" s="6" t="s">
        <v>57</v>
      </c>
      <c r="D131" s="6" t="s">
        <v>1244</v>
      </c>
      <c r="E131" s="6" t="s">
        <v>1264</v>
      </c>
      <c r="F131" s="6">
        <v>8</v>
      </c>
      <c r="G131" s="29">
        <v>4.1900000000000004</v>
      </c>
      <c r="H131" s="6" t="s">
        <v>1246</v>
      </c>
      <c r="I131" s="6" t="s">
        <v>1261</v>
      </c>
      <c r="J131" s="6" t="s">
        <v>215</v>
      </c>
      <c r="K131" s="13" t="str">
        <f t="shared" si="4"/>
        <v>PASS</v>
      </c>
    </row>
    <row r="132" spans="1:11">
      <c r="A132" s="6" t="s">
        <v>1390</v>
      </c>
      <c r="B132" s="28">
        <v>45672.75</v>
      </c>
      <c r="C132" s="6" t="s">
        <v>57</v>
      </c>
      <c r="D132" s="6" t="s">
        <v>1249</v>
      </c>
      <c r="E132" s="6" t="s">
        <v>1264</v>
      </c>
      <c r="F132" s="6">
        <v>8</v>
      </c>
      <c r="G132" s="29">
        <v>4.05</v>
      </c>
      <c r="H132" s="6" t="s">
        <v>1246</v>
      </c>
      <c r="I132" s="6" t="s">
        <v>1253</v>
      </c>
      <c r="J132" s="6" t="s">
        <v>215</v>
      </c>
      <c r="K132" s="13" t="str">
        <f t="shared" si="4"/>
        <v>PASS</v>
      </c>
    </row>
    <row r="133" spans="1:11">
      <c r="A133" s="6" t="s">
        <v>1391</v>
      </c>
      <c r="B133" s="28">
        <v>45881.25</v>
      </c>
      <c r="C133" s="6" t="s">
        <v>77</v>
      </c>
      <c r="D133" s="6" t="s">
        <v>1255</v>
      </c>
      <c r="E133" s="6" t="s">
        <v>1245</v>
      </c>
      <c r="F133" s="6">
        <v>24</v>
      </c>
      <c r="G133" s="29">
        <v>14.11</v>
      </c>
      <c r="H133" s="6" t="s">
        <v>1246</v>
      </c>
      <c r="I133" s="6" t="s">
        <v>1258</v>
      </c>
      <c r="J133" s="6" t="s">
        <v>215</v>
      </c>
      <c r="K133" s="13" t="str">
        <f t="shared" si="4"/>
        <v>PASS</v>
      </c>
    </row>
    <row r="134" spans="1:11">
      <c r="A134" s="6" t="s">
        <v>1392</v>
      </c>
      <c r="B134" s="28">
        <v>46104.958333333336</v>
      </c>
      <c r="C134" s="6" t="s">
        <v>77</v>
      </c>
      <c r="D134" s="6" t="s">
        <v>1244</v>
      </c>
      <c r="E134" s="6" t="s">
        <v>1264</v>
      </c>
      <c r="F134" s="6">
        <v>8</v>
      </c>
      <c r="G134" s="29">
        <v>2.17</v>
      </c>
      <c r="H134" s="6" t="s">
        <v>1246</v>
      </c>
      <c r="I134" s="6" t="s">
        <v>1279</v>
      </c>
      <c r="J134" s="6" t="s">
        <v>215</v>
      </c>
      <c r="K134" s="13" t="str">
        <f t="shared" si="4"/>
        <v>PASS</v>
      </c>
    </row>
    <row r="135" spans="1:11">
      <c r="A135" s="6" t="s">
        <v>1393</v>
      </c>
      <c r="B135" s="28">
        <v>45892.125</v>
      </c>
      <c r="C135" s="6" t="s">
        <v>82</v>
      </c>
      <c r="D135" s="6" t="s">
        <v>1255</v>
      </c>
      <c r="E135" s="6" t="s">
        <v>1245</v>
      </c>
      <c r="F135" s="6">
        <v>24</v>
      </c>
      <c r="G135" s="29">
        <v>8.07</v>
      </c>
      <c r="H135" s="6" t="s">
        <v>1246</v>
      </c>
      <c r="I135" s="6" t="s">
        <v>1247</v>
      </c>
      <c r="J135" s="6" t="s">
        <v>215</v>
      </c>
      <c r="K135" s="13" t="str">
        <f t="shared" si="4"/>
        <v>PASS</v>
      </c>
    </row>
    <row r="136" spans="1:11">
      <c r="A136" s="6" t="s">
        <v>1394</v>
      </c>
      <c r="B136" s="28">
        <v>46038.625</v>
      </c>
      <c r="C136" s="6" t="s">
        <v>61</v>
      </c>
      <c r="D136" s="6" t="s">
        <v>1255</v>
      </c>
      <c r="E136" s="6" t="s">
        <v>1264</v>
      </c>
      <c r="F136" s="6">
        <v>8</v>
      </c>
      <c r="G136" s="29">
        <v>4.6100000000000003</v>
      </c>
      <c r="H136" s="6" t="s">
        <v>1246</v>
      </c>
      <c r="I136" s="6" t="s">
        <v>1247</v>
      </c>
      <c r="J136" s="6" t="s">
        <v>215</v>
      </c>
      <c r="K136" s="13" t="str">
        <f t="shared" si="4"/>
        <v>PASS</v>
      </c>
    </row>
    <row r="137" spans="1:11">
      <c r="A137" s="6" t="s">
        <v>1395</v>
      </c>
      <c r="B137" s="28">
        <v>45788.083333333336</v>
      </c>
      <c r="C137" s="6" t="s">
        <v>65</v>
      </c>
      <c r="D137" s="6" t="s">
        <v>1260</v>
      </c>
      <c r="E137" s="6" t="s">
        <v>1264</v>
      </c>
      <c r="F137" s="6">
        <v>8</v>
      </c>
      <c r="G137" s="29">
        <v>4.6399999999999997</v>
      </c>
      <c r="H137" s="6" t="s">
        <v>1246</v>
      </c>
      <c r="I137" s="6" t="s">
        <v>1261</v>
      </c>
      <c r="J137" s="6" t="s">
        <v>215</v>
      </c>
      <c r="K137" s="13" t="str">
        <f t="shared" si="4"/>
        <v>PASS</v>
      </c>
    </row>
    <row r="138" spans="1:11">
      <c r="A138" s="6" t="s">
        <v>1396</v>
      </c>
      <c r="B138" s="28">
        <v>45871.708333333336</v>
      </c>
      <c r="C138" s="6" t="s">
        <v>82</v>
      </c>
      <c r="D138" s="6" t="s">
        <v>1260</v>
      </c>
      <c r="E138" s="6" t="s">
        <v>1245</v>
      </c>
      <c r="F138" s="6">
        <v>24</v>
      </c>
      <c r="G138" s="29">
        <v>11.36</v>
      </c>
      <c r="H138" s="6" t="s">
        <v>1246</v>
      </c>
      <c r="I138" s="6" t="s">
        <v>1258</v>
      </c>
      <c r="J138" s="6" t="s">
        <v>215</v>
      </c>
      <c r="K138" s="13" t="str">
        <f t="shared" si="4"/>
        <v>PASS</v>
      </c>
    </row>
    <row r="139" spans="1:11">
      <c r="A139" s="6" t="s">
        <v>1397</v>
      </c>
      <c r="B139" s="28">
        <v>45978</v>
      </c>
      <c r="C139" s="6" t="s">
        <v>68</v>
      </c>
      <c r="D139" s="6" t="s">
        <v>1255</v>
      </c>
      <c r="E139" s="6" t="s">
        <v>1264</v>
      </c>
      <c r="F139" s="6">
        <v>8</v>
      </c>
      <c r="G139" s="29">
        <v>3.27</v>
      </c>
      <c r="H139" s="6" t="s">
        <v>1246</v>
      </c>
      <c r="I139" s="6" t="s">
        <v>1258</v>
      </c>
      <c r="J139" s="6" t="s">
        <v>215</v>
      </c>
      <c r="K139" s="13" t="str">
        <f t="shared" si="4"/>
        <v>PASS</v>
      </c>
    </row>
    <row r="140" spans="1:11">
      <c r="A140" s="6" t="s">
        <v>1398</v>
      </c>
      <c r="B140" s="28">
        <v>46182.5</v>
      </c>
      <c r="C140" s="6" t="s">
        <v>80</v>
      </c>
      <c r="D140" s="6" t="s">
        <v>1252</v>
      </c>
      <c r="E140" s="6" t="s">
        <v>1264</v>
      </c>
      <c r="F140" s="6">
        <v>8</v>
      </c>
      <c r="G140" s="29">
        <v>5.28</v>
      </c>
      <c r="H140" s="6" t="s">
        <v>1246</v>
      </c>
      <c r="I140" s="6" t="s">
        <v>1279</v>
      </c>
      <c r="J140" s="6" t="s">
        <v>215</v>
      </c>
      <c r="K140" s="13" t="str">
        <f t="shared" si="4"/>
        <v>PASS</v>
      </c>
    </row>
    <row r="141" spans="1:11">
      <c r="A141" s="6" t="s">
        <v>1399</v>
      </c>
      <c r="B141" s="28">
        <v>46111.25</v>
      </c>
      <c r="C141" s="6" t="s">
        <v>82</v>
      </c>
      <c r="D141" s="6" t="s">
        <v>1244</v>
      </c>
      <c r="E141" s="6" t="s">
        <v>1264</v>
      </c>
      <c r="F141" s="6">
        <v>8</v>
      </c>
      <c r="G141" s="29">
        <v>5.75</v>
      </c>
      <c r="H141" s="6" t="s">
        <v>1246</v>
      </c>
      <c r="I141" s="6" t="s">
        <v>1279</v>
      </c>
      <c r="J141" s="6" t="s">
        <v>215</v>
      </c>
      <c r="K141" s="13" t="str">
        <f t="shared" si="4"/>
        <v>PASS</v>
      </c>
    </row>
    <row r="142" spans="1:11">
      <c r="A142" s="6" t="s">
        <v>1400</v>
      </c>
      <c r="B142" s="28">
        <v>46043.666666666664</v>
      </c>
      <c r="C142" s="6" t="s">
        <v>74</v>
      </c>
      <c r="D142" s="6" t="s">
        <v>1249</v>
      </c>
      <c r="E142" s="6" t="s">
        <v>1264</v>
      </c>
      <c r="F142" s="6">
        <v>8</v>
      </c>
      <c r="G142" s="29">
        <v>3.8</v>
      </c>
      <c r="H142" s="6" t="s">
        <v>1246</v>
      </c>
      <c r="I142" s="6" t="s">
        <v>1253</v>
      </c>
      <c r="J142" s="6" t="s">
        <v>215</v>
      </c>
      <c r="K142" s="13" t="str">
        <f t="shared" si="4"/>
        <v>PASS</v>
      </c>
    </row>
    <row r="143" spans="1:11">
      <c r="A143" s="6" t="s">
        <v>1401</v>
      </c>
      <c r="B143" s="28">
        <v>45713.166666666664</v>
      </c>
      <c r="C143" s="6" t="s">
        <v>84</v>
      </c>
      <c r="D143" s="6" t="s">
        <v>1255</v>
      </c>
      <c r="E143" s="6" t="s">
        <v>1245</v>
      </c>
      <c r="F143" s="6">
        <v>24</v>
      </c>
      <c r="G143" s="29">
        <v>17.239999999999998</v>
      </c>
      <c r="H143" s="6" t="s">
        <v>1246</v>
      </c>
      <c r="I143" s="6" t="s">
        <v>1247</v>
      </c>
      <c r="J143" s="6" t="s">
        <v>215</v>
      </c>
      <c r="K143" s="13" t="str">
        <f t="shared" si="4"/>
        <v>PASS</v>
      </c>
    </row>
    <row r="144" spans="1:11">
      <c r="A144" s="6" t="s">
        <v>1402</v>
      </c>
      <c r="B144" s="28">
        <v>46088.625</v>
      </c>
      <c r="C144" s="6" t="s">
        <v>61</v>
      </c>
      <c r="D144" s="6" t="s">
        <v>1252</v>
      </c>
      <c r="E144" s="6" t="s">
        <v>1264</v>
      </c>
      <c r="F144" s="6">
        <v>8</v>
      </c>
      <c r="G144" s="29">
        <v>3.07</v>
      </c>
      <c r="H144" s="6" t="s">
        <v>1246</v>
      </c>
      <c r="I144" s="6" t="s">
        <v>1247</v>
      </c>
      <c r="J144" s="6" t="s">
        <v>215</v>
      </c>
      <c r="K144" s="13" t="str">
        <f t="shared" si="4"/>
        <v>PASS</v>
      </c>
    </row>
    <row r="145" spans="1:11">
      <c r="A145" s="6" t="s">
        <v>1403</v>
      </c>
      <c r="B145" s="28">
        <v>45911</v>
      </c>
      <c r="C145" s="6" t="s">
        <v>74</v>
      </c>
      <c r="D145" s="6" t="s">
        <v>1255</v>
      </c>
      <c r="E145" s="6" t="s">
        <v>1245</v>
      </c>
      <c r="F145" s="6">
        <v>24</v>
      </c>
      <c r="G145" s="29">
        <v>14.82</v>
      </c>
      <c r="H145" s="6" t="s">
        <v>1246</v>
      </c>
      <c r="I145" s="6" t="s">
        <v>1247</v>
      </c>
      <c r="J145" s="6" t="s">
        <v>215</v>
      </c>
      <c r="K145" s="13" t="str">
        <f t="shared" si="4"/>
        <v>PASS</v>
      </c>
    </row>
    <row r="146" spans="1:11">
      <c r="A146" s="6" t="s">
        <v>1404</v>
      </c>
      <c r="B146" s="28">
        <v>45838.125</v>
      </c>
      <c r="C146" s="6" t="s">
        <v>80</v>
      </c>
      <c r="D146" s="6" t="s">
        <v>1273</v>
      </c>
      <c r="E146" s="6" t="s">
        <v>1245</v>
      </c>
      <c r="F146" s="6">
        <v>24</v>
      </c>
      <c r="G146" s="29">
        <v>13.27</v>
      </c>
      <c r="H146" s="6" t="s">
        <v>1246</v>
      </c>
      <c r="I146" s="6" t="s">
        <v>1279</v>
      </c>
      <c r="J146" s="6" t="s">
        <v>215</v>
      </c>
      <c r="K146" s="13" t="str">
        <f t="shared" si="4"/>
        <v>PASS</v>
      </c>
    </row>
    <row r="147" spans="1:11">
      <c r="A147" s="6" t="s">
        <v>1405</v>
      </c>
      <c r="B147" s="28">
        <v>45879</v>
      </c>
      <c r="C147" s="6" t="s">
        <v>80</v>
      </c>
      <c r="D147" s="6" t="s">
        <v>1273</v>
      </c>
      <c r="E147" s="6" t="s">
        <v>1245</v>
      </c>
      <c r="F147" s="6">
        <v>24</v>
      </c>
      <c r="G147" s="29">
        <v>6.34</v>
      </c>
      <c r="H147" s="6" t="s">
        <v>1246</v>
      </c>
      <c r="I147" s="6" t="s">
        <v>1279</v>
      </c>
      <c r="J147" s="6" t="s">
        <v>215</v>
      </c>
      <c r="K147" s="13" t="str">
        <f t="shared" si="4"/>
        <v>PASS</v>
      </c>
    </row>
    <row r="148" spans="1:11">
      <c r="A148" s="6" t="s">
        <v>1406</v>
      </c>
      <c r="B148" s="28">
        <v>46145</v>
      </c>
      <c r="C148" s="6" t="s">
        <v>74</v>
      </c>
      <c r="D148" s="6" t="s">
        <v>1244</v>
      </c>
      <c r="E148" s="6" t="s">
        <v>1264</v>
      </c>
      <c r="F148" s="6">
        <v>8</v>
      </c>
      <c r="G148" s="29">
        <v>1.91</v>
      </c>
      <c r="H148" s="6" t="s">
        <v>1246</v>
      </c>
      <c r="I148" s="6" t="s">
        <v>1253</v>
      </c>
      <c r="J148" s="6" t="s">
        <v>215</v>
      </c>
      <c r="K148" s="13" t="str">
        <f t="shared" si="4"/>
        <v>PASS</v>
      </c>
    </row>
    <row r="149" spans="1:11">
      <c r="A149" s="6" t="s">
        <v>1407</v>
      </c>
      <c r="B149" s="28">
        <v>46143.958333333336</v>
      </c>
      <c r="C149" s="6" t="s">
        <v>74</v>
      </c>
      <c r="D149" s="6" t="s">
        <v>1260</v>
      </c>
      <c r="E149" s="6" t="s">
        <v>1264</v>
      </c>
      <c r="F149" s="6">
        <v>8</v>
      </c>
      <c r="G149" s="29">
        <v>2.21</v>
      </c>
      <c r="H149" s="6" t="s">
        <v>1246</v>
      </c>
      <c r="I149" s="6" t="s">
        <v>1253</v>
      </c>
      <c r="J149" s="6" t="s">
        <v>215</v>
      </c>
      <c r="K149" s="13" t="str">
        <f t="shared" si="4"/>
        <v>PASS</v>
      </c>
    </row>
    <row r="150" spans="1:11">
      <c r="A150" s="6" t="s">
        <v>1408</v>
      </c>
      <c r="B150" s="28">
        <v>45976.166666666664</v>
      </c>
      <c r="C150" s="6" t="s">
        <v>68</v>
      </c>
      <c r="D150" s="6" t="s">
        <v>1260</v>
      </c>
      <c r="E150" s="6" t="s">
        <v>1245</v>
      </c>
      <c r="F150" s="6">
        <v>24</v>
      </c>
      <c r="G150" s="29">
        <v>26.2</v>
      </c>
      <c r="H150" s="6" t="s">
        <v>1250</v>
      </c>
      <c r="I150" s="6" t="s">
        <v>1253</v>
      </c>
      <c r="J150" s="6" t="s">
        <v>215</v>
      </c>
      <c r="K150" s="13" t="str">
        <f t="shared" si="4"/>
        <v>FAIL</v>
      </c>
    </row>
    <row r="151" spans="1:11">
      <c r="A151" s="6" t="s">
        <v>1409</v>
      </c>
      <c r="B151" s="28">
        <v>45902.166666666664</v>
      </c>
      <c r="C151" s="6" t="s">
        <v>83</v>
      </c>
      <c r="D151" s="6" t="s">
        <v>1249</v>
      </c>
      <c r="E151" s="6" t="s">
        <v>1245</v>
      </c>
      <c r="F151" s="6">
        <v>24</v>
      </c>
      <c r="G151" s="29">
        <v>22.43</v>
      </c>
      <c r="H151" s="6" t="s">
        <v>1246</v>
      </c>
      <c r="I151" s="6" t="s">
        <v>1253</v>
      </c>
      <c r="J151" s="6" t="s">
        <v>215</v>
      </c>
      <c r="K151" s="13" t="str">
        <f t="shared" si="4"/>
        <v>PASS</v>
      </c>
    </row>
    <row r="152" spans="1:11">
      <c r="A152" s="6" t="s">
        <v>1410</v>
      </c>
      <c r="B152" s="28">
        <v>45696.5</v>
      </c>
      <c r="C152" s="6" t="s">
        <v>61</v>
      </c>
      <c r="D152" s="6" t="s">
        <v>1255</v>
      </c>
      <c r="E152" s="6" t="s">
        <v>1256</v>
      </c>
      <c r="F152" s="6">
        <v>48</v>
      </c>
      <c r="G152" s="29">
        <v>36.69</v>
      </c>
      <c r="H152" s="6" t="s">
        <v>1246</v>
      </c>
      <c r="I152" s="6" t="s">
        <v>1261</v>
      </c>
      <c r="J152" s="6" t="s">
        <v>215</v>
      </c>
      <c r="K152" s="13" t="str">
        <f t="shared" si="4"/>
        <v>PASS</v>
      </c>
    </row>
    <row r="153" spans="1:11">
      <c r="A153" s="6" t="s">
        <v>1411</v>
      </c>
      <c r="B153" s="28">
        <v>46149.625</v>
      </c>
      <c r="C153" s="6" t="s">
        <v>61</v>
      </c>
      <c r="D153" s="6" t="s">
        <v>1273</v>
      </c>
      <c r="E153" s="6" t="s">
        <v>1245</v>
      </c>
      <c r="F153" s="6">
        <v>24</v>
      </c>
      <c r="G153" s="29">
        <v>8.3800000000000008</v>
      </c>
      <c r="H153" s="6" t="s">
        <v>1246</v>
      </c>
      <c r="I153" s="6" t="s">
        <v>1261</v>
      </c>
      <c r="J153" s="6" t="s">
        <v>215</v>
      </c>
      <c r="K153" s="13" t="str">
        <f t="shared" si="4"/>
        <v>PASS</v>
      </c>
    </row>
    <row r="154" spans="1:11">
      <c r="A154" s="6" t="s">
        <v>1412</v>
      </c>
      <c r="B154" s="28">
        <v>45834.458333333336</v>
      </c>
      <c r="C154" s="6" t="s">
        <v>71</v>
      </c>
      <c r="D154" s="6" t="s">
        <v>1252</v>
      </c>
      <c r="E154" s="6" t="s">
        <v>1245</v>
      </c>
      <c r="F154" s="6">
        <v>24</v>
      </c>
      <c r="G154" s="29">
        <v>9.34</v>
      </c>
      <c r="H154" s="6" t="s">
        <v>1246</v>
      </c>
      <c r="I154" s="6" t="s">
        <v>1258</v>
      </c>
      <c r="J154" s="6" t="s">
        <v>215</v>
      </c>
      <c r="K154" s="13" t="str">
        <f t="shared" si="4"/>
        <v>PASS</v>
      </c>
    </row>
    <row r="155" spans="1:11">
      <c r="A155" s="6" t="s">
        <v>1413</v>
      </c>
      <c r="B155" s="28">
        <v>45777.541666666664</v>
      </c>
      <c r="C155" s="6" t="s">
        <v>61</v>
      </c>
      <c r="D155" s="6" t="s">
        <v>1249</v>
      </c>
      <c r="E155" s="6" t="s">
        <v>1245</v>
      </c>
      <c r="F155" s="6">
        <v>24</v>
      </c>
      <c r="G155" s="29">
        <v>8.0299999999999994</v>
      </c>
      <c r="H155" s="6" t="s">
        <v>1246</v>
      </c>
      <c r="I155" s="6" t="s">
        <v>1258</v>
      </c>
      <c r="J155" s="6" t="s">
        <v>215</v>
      </c>
      <c r="K155" s="13" t="str">
        <f t="shared" si="4"/>
        <v>PASS</v>
      </c>
    </row>
    <row r="156" spans="1:11">
      <c r="A156" s="6" t="s">
        <v>1414</v>
      </c>
      <c r="B156" s="28">
        <v>45665.416666666664</v>
      </c>
      <c r="C156" s="6" t="s">
        <v>71</v>
      </c>
      <c r="D156" s="6" t="s">
        <v>1260</v>
      </c>
      <c r="E156" s="6" t="s">
        <v>1256</v>
      </c>
      <c r="F156" s="6">
        <v>48</v>
      </c>
      <c r="G156" s="29">
        <v>17.48</v>
      </c>
      <c r="H156" s="6" t="s">
        <v>1246</v>
      </c>
      <c r="I156" s="6" t="s">
        <v>1261</v>
      </c>
      <c r="J156" s="6" t="s">
        <v>215</v>
      </c>
      <c r="K156" s="13" t="str">
        <f t="shared" si="4"/>
        <v>PASS</v>
      </c>
    </row>
    <row r="157" spans="1:11">
      <c r="A157" s="6" t="s">
        <v>1415</v>
      </c>
      <c r="B157" s="28">
        <v>45689.958333333336</v>
      </c>
      <c r="C157" s="6" t="s">
        <v>83</v>
      </c>
      <c r="D157" s="6" t="s">
        <v>1244</v>
      </c>
      <c r="E157" s="6" t="s">
        <v>1288</v>
      </c>
      <c r="F157" s="6">
        <v>4</v>
      </c>
      <c r="G157" s="29">
        <v>3.03</v>
      </c>
      <c r="H157" s="6" t="s">
        <v>1246</v>
      </c>
      <c r="I157" s="6" t="s">
        <v>1258</v>
      </c>
      <c r="J157" s="6" t="s">
        <v>215</v>
      </c>
      <c r="K157" s="13" t="str">
        <f t="shared" si="4"/>
        <v>PASS</v>
      </c>
    </row>
    <row r="158" spans="1:11">
      <c r="A158" s="6" t="s">
        <v>1416</v>
      </c>
      <c r="B158" s="28">
        <v>46166.958333333336</v>
      </c>
      <c r="C158" s="6" t="s">
        <v>84</v>
      </c>
      <c r="D158" s="6" t="s">
        <v>1252</v>
      </c>
      <c r="E158" s="6" t="s">
        <v>1256</v>
      </c>
      <c r="F158" s="6">
        <v>48</v>
      </c>
      <c r="G158" s="29">
        <v>8.73</v>
      </c>
      <c r="H158" s="6" t="s">
        <v>1246</v>
      </c>
      <c r="I158" s="6" t="s">
        <v>1279</v>
      </c>
      <c r="J158" s="6" t="s">
        <v>215</v>
      </c>
      <c r="K158" s="13" t="str">
        <f t="shared" si="4"/>
        <v>PASS</v>
      </c>
    </row>
    <row r="159" spans="1:11">
      <c r="A159" s="6" t="s">
        <v>1417</v>
      </c>
      <c r="B159" s="28">
        <v>46104.041666666664</v>
      </c>
      <c r="C159" s="6" t="s">
        <v>57</v>
      </c>
      <c r="D159" s="6" t="s">
        <v>1273</v>
      </c>
      <c r="E159" s="6" t="s">
        <v>1256</v>
      </c>
      <c r="F159" s="6">
        <v>48</v>
      </c>
      <c r="G159" s="29">
        <v>55.26</v>
      </c>
      <c r="H159" s="6" t="s">
        <v>1250</v>
      </c>
      <c r="I159" s="6" t="s">
        <v>1253</v>
      </c>
      <c r="J159" s="6" t="s">
        <v>215</v>
      </c>
      <c r="K159" s="13" t="str">
        <f t="shared" si="4"/>
        <v>FAIL</v>
      </c>
    </row>
    <row r="160" spans="1:11">
      <c r="A160" s="6" t="s">
        <v>1418</v>
      </c>
      <c r="B160" s="28">
        <v>45975.291666666664</v>
      </c>
      <c r="C160" s="6" t="s">
        <v>82</v>
      </c>
      <c r="D160" s="6" t="s">
        <v>1252</v>
      </c>
      <c r="E160" s="6" t="s">
        <v>1288</v>
      </c>
      <c r="F160" s="6">
        <v>4</v>
      </c>
      <c r="G160" s="29">
        <v>2.17</v>
      </c>
      <c r="H160" s="6" t="s">
        <v>1246</v>
      </c>
      <c r="I160" s="6" t="s">
        <v>1261</v>
      </c>
      <c r="J160" s="6" t="s">
        <v>215</v>
      </c>
      <c r="K160" s="13" t="str">
        <f t="shared" si="4"/>
        <v>PASS</v>
      </c>
    </row>
    <row r="161" spans="1:11">
      <c r="A161" s="6" t="s">
        <v>1419</v>
      </c>
      <c r="B161" s="28">
        <v>45790.5</v>
      </c>
      <c r="C161" s="6" t="s">
        <v>80</v>
      </c>
      <c r="D161" s="6" t="s">
        <v>1273</v>
      </c>
      <c r="E161" s="6" t="s">
        <v>1245</v>
      </c>
      <c r="F161" s="6">
        <v>24</v>
      </c>
      <c r="G161" s="29">
        <v>7.77</v>
      </c>
      <c r="H161" s="6" t="s">
        <v>1246</v>
      </c>
      <c r="I161" s="6" t="s">
        <v>1258</v>
      </c>
      <c r="J161" s="6" t="s">
        <v>215</v>
      </c>
      <c r="K161" s="13" t="str">
        <f t="shared" si="4"/>
        <v>PASS</v>
      </c>
    </row>
    <row r="162" spans="1:11">
      <c r="A162" s="6" t="s">
        <v>1420</v>
      </c>
      <c r="B162" s="28">
        <v>46109.041666666664</v>
      </c>
      <c r="C162" s="6" t="s">
        <v>74</v>
      </c>
      <c r="D162" s="6" t="s">
        <v>1249</v>
      </c>
      <c r="E162" s="6" t="s">
        <v>1288</v>
      </c>
      <c r="F162" s="6">
        <v>4</v>
      </c>
      <c r="G162" s="29">
        <v>0.56999999999999995</v>
      </c>
      <c r="H162" s="6" t="s">
        <v>1246</v>
      </c>
      <c r="I162" s="6" t="s">
        <v>1279</v>
      </c>
      <c r="J162" s="6" t="s">
        <v>215</v>
      </c>
      <c r="K162" s="13" t="str">
        <f t="shared" ref="K162:K181" si="5">IF(G162&lt;=F162,"PASS","FAIL")</f>
        <v>PASS</v>
      </c>
    </row>
    <row r="163" spans="1:11">
      <c r="A163" s="6" t="s">
        <v>1421</v>
      </c>
      <c r="B163" s="28">
        <v>45798.833333333336</v>
      </c>
      <c r="C163" s="6" t="s">
        <v>68</v>
      </c>
      <c r="D163" s="6" t="s">
        <v>1255</v>
      </c>
      <c r="E163" s="6" t="s">
        <v>1264</v>
      </c>
      <c r="F163" s="6">
        <v>8</v>
      </c>
      <c r="G163" s="29">
        <v>1.81</v>
      </c>
      <c r="H163" s="6" t="s">
        <v>1246</v>
      </c>
      <c r="I163" s="6" t="s">
        <v>1247</v>
      </c>
      <c r="J163" s="6" t="s">
        <v>215</v>
      </c>
      <c r="K163" s="13" t="str">
        <f t="shared" si="5"/>
        <v>PASS</v>
      </c>
    </row>
    <row r="164" spans="1:11">
      <c r="A164" s="6" t="s">
        <v>1422</v>
      </c>
      <c r="B164" s="28">
        <v>46190.666666666664</v>
      </c>
      <c r="C164" s="6" t="s">
        <v>83</v>
      </c>
      <c r="D164" s="6" t="s">
        <v>1244</v>
      </c>
      <c r="E164" s="6" t="s">
        <v>1245</v>
      </c>
      <c r="F164" s="6">
        <v>24</v>
      </c>
      <c r="G164" s="29">
        <v>8</v>
      </c>
      <c r="H164" s="6" t="s">
        <v>1246</v>
      </c>
      <c r="I164" s="6" t="s">
        <v>1247</v>
      </c>
      <c r="J164" s="6" t="s">
        <v>215</v>
      </c>
      <c r="K164" s="13" t="str">
        <f t="shared" si="5"/>
        <v>PASS</v>
      </c>
    </row>
    <row r="165" spans="1:11">
      <c r="A165" s="6" t="s">
        <v>1423</v>
      </c>
      <c r="B165" s="28">
        <v>46182.875</v>
      </c>
      <c r="C165" s="6" t="s">
        <v>53</v>
      </c>
      <c r="D165" s="6" t="s">
        <v>1255</v>
      </c>
      <c r="E165" s="6" t="s">
        <v>1245</v>
      </c>
      <c r="F165" s="6">
        <v>24</v>
      </c>
      <c r="G165" s="29">
        <v>19.399999999999999</v>
      </c>
      <c r="H165" s="6" t="s">
        <v>1246</v>
      </c>
      <c r="I165" s="6" t="s">
        <v>1247</v>
      </c>
      <c r="J165" s="6" t="s">
        <v>215</v>
      </c>
      <c r="K165" s="13" t="str">
        <f t="shared" si="5"/>
        <v>PASS</v>
      </c>
    </row>
    <row r="166" spans="1:11">
      <c r="A166" s="6" t="s">
        <v>1424</v>
      </c>
      <c r="B166" s="28">
        <v>46071.125</v>
      </c>
      <c r="C166" s="6" t="s">
        <v>74</v>
      </c>
      <c r="D166" s="6" t="s">
        <v>1273</v>
      </c>
      <c r="E166" s="6" t="s">
        <v>1245</v>
      </c>
      <c r="F166" s="6">
        <v>24</v>
      </c>
      <c r="G166" s="29">
        <v>5.68</v>
      </c>
      <c r="H166" s="6" t="s">
        <v>1246</v>
      </c>
      <c r="I166" s="6" t="s">
        <v>1261</v>
      </c>
      <c r="J166" s="6" t="s">
        <v>215</v>
      </c>
      <c r="K166" s="13" t="str">
        <f t="shared" si="5"/>
        <v>PASS</v>
      </c>
    </row>
    <row r="167" spans="1:11">
      <c r="A167" s="6" t="s">
        <v>1425</v>
      </c>
      <c r="B167" s="28">
        <v>45992.958333333336</v>
      </c>
      <c r="C167" s="6" t="s">
        <v>84</v>
      </c>
      <c r="D167" s="6" t="s">
        <v>1252</v>
      </c>
      <c r="E167" s="6" t="s">
        <v>1256</v>
      </c>
      <c r="F167" s="6">
        <v>48</v>
      </c>
      <c r="G167" s="29">
        <v>19.899999999999999</v>
      </c>
      <c r="H167" s="6" t="s">
        <v>1246</v>
      </c>
      <c r="I167" s="6" t="s">
        <v>1261</v>
      </c>
      <c r="J167" s="6" t="s">
        <v>215</v>
      </c>
      <c r="K167" s="13" t="str">
        <f t="shared" si="5"/>
        <v>PASS</v>
      </c>
    </row>
    <row r="168" spans="1:11">
      <c r="A168" s="6" t="s">
        <v>1426</v>
      </c>
      <c r="B168" s="28">
        <v>45919.791666666664</v>
      </c>
      <c r="C168" s="6" t="s">
        <v>82</v>
      </c>
      <c r="D168" s="6" t="s">
        <v>1249</v>
      </c>
      <c r="E168" s="6" t="s">
        <v>1256</v>
      </c>
      <c r="F168" s="6">
        <v>48</v>
      </c>
      <c r="G168" s="29">
        <v>19.34</v>
      </c>
      <c r="H168" s="6" t="s">
        <v>1246</v>
      </c>
      <c r="I168" s="6" t="s">
        <v>1279</v>
      </c>
      <c r="J168" s="6" t="s">
        <v>215</v>
      </c>
      <c r="K168" s="13" t="str">
        <f t="shared" si="5"/>
        <v>PASS</v>
      </c>
    </row>
    <row r="169" spans="1:11">
      <c r="A169" s="6" t="s">
        <v>1427</v>
      </c>
      <c r="B169" s="28">
        <v>45949.083333333336</v>
      </c>
      <c r="C169" s="6" t="s">
        <v>84</v>
      </c>
      <c r="D169" s="6" t="s">
        <v>1260</v>
      </c>
      <c r="E169" s="6" t="s">
        <v>1256</v>
      </c>
      <c r="F169" s="6">
        <v>48</v>
      </c>
      <c r="G169" s="29">
        <v>44.8</v>
      </c>
      <c r="H169" s="6" t="s">
        <v>1246</v>
      </c>
      <c r="I169" s="6" t="s">
        <v>1279</v>
      </c>
      <c r="J169" s="6" t="s">
        <v>215</v>
      </c>
      <c r="K169" s="13" t="str">
        <f t="shared" si="5"/>
        <v>PASS</v>
      </c>
    </row>
    <row r="170" spans="1:11">
      <c r="A170" s="6" t="s">
        <v>1428</v>
      </c>
      <c r="B170" s="28">
        <v>45792.166666666664</v>
      </c>
      <c r="C170" s="6" t="s">
        <v>83</v>
      </c>
      <c r="D170" s="6" t="s">
        <v>1252</v>
      </c>
      <c r="E170" s="6" t="s">
        <v>1245</v>
      </c>
      <c r="F170" s="6">
        <v>24</v>
      </c>
      <c r="G170" s="29">
        <v>19.5</v>
      </c>
      <c r="H170" s="6" t="s">
        <v>1246</v>
      </c>
      <c r="I170" s="6" t="s">
        <v>1261</v>
      </c>
      <c r="J170" s="6" t="s">
        <v>215</v>
      </c>
      <c r="K170" s="13" t="str">
        <f t="shared" si="5"/>
        <v>PASS</v>
      </c>
    </row>
    <row r="171" spans="1:11">
      <c r="A171" s="6" t="s">
        <v>1429</v>
      </c>
      <c r="B171" s="28">
        <v>45757.166666666664</v>
      </c>
      <c r="C171" s="6" t="s">
        <v>82</v>
      </c>
      <c r="D171" s="6" t="s">
        <v>1255</v>
      </c>
      <c r="E171" s="6" t="s">
        <v>1245</v>
      </c>
      <c r="F171" s="6">
        <v>24</v>
      </c>
      <c r="G171" s="29">
        <v>7.58</v>
      </c>
      <c r="H171" s="6" t="s">
        <v>1246</v>
      </c>
      <c r="I171" s="6" t="s">
        <v>1279</v>
      </c>
      <c r="J171" s="6" t="s">
        <v>215</v>
      </c>
      <c r="K171" s="13" t="str">
        <f t="shared" si="5"/>
        <v>PASS</v>
      </c>
    </row>
    <row r="172" spans="1:11">
      <c r="A172" s="6" t="s">
        <v>1430</v>
      </c>
      <c r="B172" s="28">
        <v>46094.625</v>
      </c>
      <c r="C172" s="6" t="s">
        <v>74</v>
      </c>
      <c r="D172" s="6" t="s">
        <v>1244</v>
      </c>
      <c r="E172" s="6" t="s">
        <v>1264</v>
      </c>
      <c r="F172" s="6">
        <v>8</v>
      </c>
      <c r="G172" s="29">
        <v>5.44</v>
      </c>
      <c r="H172" s="6" t="s">
        <v>1246</v>
      </c>
      <c r="I172" s="6" t="s">
        <v>1258</v>
      </c>
      <c r="J172" s="6" t="s">
        <v>215</v>
      </c>
      <c r="K172" s="13" t="str">
        <f t="shared" si="5"/>
        <v>PASS</v>
      </c>
    </row>
    <row r="173" spans="1:11">
      <c r="A173" s="6" t="s">
        <v>1431</v>
      </c>
      <c r="B173" s="28">
        <v>45857.083333333336</v>
      </c>
      <c r="C173" s="6" t="s">
        <v>84</v>
      </c>
      <c r="D173" s="6" t="s">
        <v>1260</v>
      </c>
      <c r="E173" s="6" t="s">
        <v>1256</v>
      </c>
      <c r="F173" s="6">
        <v>48</v>
      </c>
      <c r="G173" s="29">
        <v>9.8800000000000008</v>
      </c>
      <c r="H173" s="6" t="s">
        <v>1246</v>
      </c>
      <c r="I173" s="6" t="s">
        <v>1258</v>
      </c>
      <c r="J173" s="6" t="s">
        <v>215</v>
      </c>
      <c r="K173" s="13" t="str">
        <f t="shared" si="5"/>
        <v>PASS</v>
      </c>
    </row>
    <row r="174" spans="1:11">
      <c r="A174" s="6" t="s">
        <v>1432</v>
      </c>
      <c r="B174" s="28">
        <v>45700</v>
      </c>
      <c r="C174" s="6" t="s">
        <v>57</v>
      </c>
      <c r="D174" s="6" t="s">
        <v>1260</v>
      </c>
      <c r="E174" s="6" t="s">
        <v>1256</v>
      </c>
      <c r="F174" s="6">
        <v>48</v>
      </c>
      <c r="G174" s="29">
        <v>25.64</v>
      </c>
      <c r="H174" s="6" t="s">
        <v>1246</v>
      </c>
      <c r="I174" s="6" t="s">
        <v>1258</v>
      </c>
      <c r="J174" s="6" t="s">
        <v>215</v>
      </c>
      <c r="K174" s="13" t="str">
        <f t="shared" si="5"/>
        <v>PASS</v>
      </c>
    </row>
    <row r="175" spans="1:11">
      <c r="A175" s="6" t="s">
        <v>1433</v>
      </c>
      <c r="B175" s="28">
        <v>46144.958333333336</v>
      </c>
      <c r="C175" s="6" t="s">
        <v>61</v>
      </c>
      <c r="D175" s="6" t="s">
        <v>1249</v>
      </c>
      <c r="E175" s="6" t="s">
        <v>1245</v>
      </c>
      <c r="F175" s="6">
        <v>24</v>
      </c>
      <c r="G175" s="29">
        <v>10.53</v>
      </c>
      <c r="H175" s="6" t="s">
        <v>1246</v>
      </c>
      <c r="I175" s="6" t="s">
        <v>1258</v>
      </c>
      <c r="J175" s="6" t="s">
        <v>215</v>
      </c>
      <c r="K175" s="13" t="str">
        <f t="shared" si="5"/>
        <v>PASS</v>
      </c>
    </row>
    <row r="176" spans="1:11">
      <c r="A176" s="6" t="s">
        <v>1434</v>
      </c>
      <c r="B176" s="28">
        <v>45973.958333333336</v>
      </c>
      <c r="C176" s="6" t="s">
        <v>57</v>
      </c>
      <c r="D176" s="6" t="s">
        <v>1255</v>
      </c>
      <c r="E176" s="6" t="s">
        <v>1264</v>
      </c>
      <c r="F176" s="6">
        <v>8</v>
      </c>
      <c r="G176" s="29">
        <v>2.13</v>
      </c>
      <c r="H176" s="6" t="s">
        <v>1246</v>
      </c>
      <c r="I176" s="6" t="s">
        <v>1258</v>
      </c>
      <c r="J176" s="6" t="s">
        <v>215</v>
      </c>
      <c r="K176" s="13" t="str">
        <f t="shared" si="5"/>
        <v>PASS</v>
      </c>
    </row>
    <row r="177" spans="1:11">
      <c r="A177" s="6" t="s">
        <v>1435</v>
      </c>
      <c r="B177" s="28">
        <v>45804.333333333336</v>
      </c>
      <c r="C177" s="6" t="s">
        <v>82</v>
      </c>
      <c r="D177" s="6" t="s">
        <v>1252</v>
      </c>
      <c r="E177" s="6" t="s">
        <v>1256</v>
      </c>
      <c r="F177" s="6">
        <v>48</v>
      </c>
      <c r="G177" s="29">
        <v>19.670000000000002</v>
      </c>
      <c r="H177" s="6" t="s">
        <v>1246</v>
      </c>
      <c r="I177" s="6" t="s">
        <v>1279</v>
      </c>
      <c r="J177" s="6" t="s">
        <v>215</v>
      </c>
      <c r="K177" s="13" t="str">
        <f t="shared" si="5"/>
        <v>PASS</v>
      </c>
    </row>
    <row r="178" spans="1:11">
      <c r="A178" s="6" t="s">
        <v>1436</v>
      </c>
      <c r="B178" s="28">
        <v>46116.625</v>
      </c>
      <c r="C178" s="6" t="s">
        <v>68</v>
      </c>
      <c r="D178" s="6" t="s">
        <v>1273</v>
      </c>
      <c r="E178" s="6" t="s">
        <v>1245</v>
      </c>
      <c r="F178" s="6">
        <v>24</v>
      </c>
      <c r="G178" s="29">
        <v>14.37</v>
      </c>
      <c r="H178" s="6" t="s">
        <v>1246</v>
      </c>
      <c r="I178" s="6" t="s">
        <v>1279</v>
      </c>
      <c r="J178" s="6" t="s">
        <v>215</v>
      </c>
      <c r="K178" s="13" t="str">
        <f t="shared" si="5"/>
        <v>PASS</v>
      </c>
    </row>
    <row r="179" spans="1:11">
      <c r="A179" s="6" t="s">
        <v>1437</v>
      </c>
      <c r="B179" s="28">
        <v>46021.916666666664</v>
      </c>
      <c r="C179" s="6" t="s">
        <v>84</v>
      </c>
      <c r="D179" s="6" t="s">
        <v>1252</v>
      </c>
      <c r="E179" s="6" t="s">
        <v>1245</v>
      </c>
      <c r="F179" s="6">
        <v>24</v>
      </c>
      <c r="G179" s="29">
        <v>13.82</v>
      </c>
      <c r="H179" s="6" t="s">
        <v>1246</v>
      </c>
      <c r="I179" s="6" t="s">
        <v>1261</v>
      </c>
      <c r="J179" s="6" t="s">
        <v>215</v>
      </c>
      <c r="K179" s="13" t="str">
        <f t="shared" si="5"/>
        <v>PASS</v>
      </c>
    </row>
    <row r="180" spans="1:11">
      <c r="A180" s="6" t="s">
        <v>1438</v>
      </c>
      <c r="B180" s="28">
        <v>45804.208333333336</v>
      </c>
      <c r="C180" s="6" t="s">
        <v>77</v>
      </c>
      <c r="D180" s="6" t="s">
        <v>1249</v>
      </c>
      <c r="E180" s="6" t="s">
        <v>1245</v>
      </c>
      <c r="F180" s="6">
        <v>24</v>
      </c>
      <c r="G180" s="29">
        <v>17.68</v>
      </c>
      <c r="H180" s="6" t="s">
        <v>1246</v>
      </c>
      <c r="I180" s="6" t="s">
        <v>1247</v>
      </c>
      <c r="J180" s="6" t="s">
        <v>215</v>
      </c>
      <c r="K180" s="13" t="str">
        <f t="shared" si="5"/>
        <v>PASS</v>
      </c>
    </row>
    <row r="181" spans="1:11">
      <c r="A181" s="6" t="s">
        <v>1439</v>
      </c>
      <c r="B181" s="28">
        <v>46054</v>
      </c>
      <c r="C181" s="6" t="s">
        <v>57</v>
      </c>
      <c r="D181" s="6" t="s">
        <v>1255</v>
      </c>
      <c r="E181" s="6" t="s">
        <v>1245</v>
      </c>
      <c r="F181" s="6">
        <v>24</v>
      </c>
      <c r="G181" s="29">
        <v>10.29</v>
      </c>
      <c r="H181" s="6" t="s">
        <v>1246</v>
      </c>
      <c r="I181" s="6" t="s">
        <v>1279</v>
      </c>
      <c r="J181" s="6" t="s">
        <v>215</v>
      </c>
      <c r="K181" s="13" t="str">
        <f t="shared" si="5"/>
        <v>PASS</v>
      </c>
    </row>
  </sheetData>
  <conditionalFormatting sqref="K2:K181">
    <cfRule type="containsText" dxfId="11" priority="1" operator="containsText" text="PASS"/>
    <cfRule type="containsText" dxfId="10" priority="2" operator="containsText" text="FAIL"/>
    <cfRule type="containsText" dxfId="9" priority="3" operator="containsText" text="CHECK"/>
    <cfRule type="containsText" dxfId="8" priority="4" operator="containsText" text="INVESTIGATE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29"/>
  <sheetViews>
    <sheetView showGridLines="0" workbookViewId="0">
      <selection sqref="A1:H2"/>
    </sheetView>
  </sheetViews>
  <sheetFormatPr baseColWidth="10" defaultColWidth="8.83203125" defaultRowHeight="14"/>
  <cols>
    <col min="1" max="2" width="24" customWidth="1"/>
    <col min="3" max="3" width="22" customWidth="1"/>
    <col min="4" max="5" width="18" customWidth="1"/>
    <col min="6" max="8" width="3" customWidth="1"/>
  </cols>
  <sheetData>
    <row r="1" spans="1:8">
      <c r="A1" s="35" t="s">
        <v>1440</v>
      </c>
      <c r="B1" s="35" t="s">
        <v>1440</v>
      </c>
      <c r="C1" s="35" t="s">
        <v>1440</v>
      </c>
      <c r="D1" s="35" t="s">
        <v>1440</v>
      </c>
      <c r="E1" s="35" t="s">
        <v>1440</v>
      </c>
      <c r="F1" s="35" t="s">
        <v>1440</v>
      </c>
      <c r="G1" s="35" t="s">
        <v>1440</v>
      </c>
      <c r="H1" s="35" t="s">
        <v>1440</v>
      </c>
    </row>
    <row r="2" spans="1:8">
      <c r="A2" s="35" t="s">
        <v>1440</v>
      </c>
      <c r="B2" s="35" t="s">
        <v>1440</v>
      </c>
      <c r="C2" s="35" t="s">
        <v>1440</v>
      </c>
      <c r="D2" s="35" t="s">
        <v>1440</v>
      </c>
      <c r="E2" s="35" t="s">
        <v>1440</v>
      </c>
      <c r="F2" s="35" t="s">
        <v>1440</v>
      </c>
      <c r="G2" s="35" t="s">
        <v>1440</v>
      </c>
      <c r="H2" s="35" t="s">
        <v>1440</v>
      </c>
    </row>
    <row r="3" spans="1:8">
      <c r="A3" s="36" t="s">
        <v>1441</v>
      </c>
      <c r="B3" s="36" t="s">
        <v>1441</v>
      </c>
      <c r="C3" s="36" t="s">
        <v>1441</v>
      </c>
      <c r="D3" s="36" t="s">
        <v>1441</v>
      </c>
      <c r="E3" s="36" t="s">
        <v>1441</v>
      </c>
      <c r="F3" s="36" t="s">
        <v>1441</v>
      </c>
      <c r="G3" s="36" t="s">
        <v>1441</v>
      </c>
      <c r="H3" s="36" t="s">
        <v>1441</v>
      </c>
    </row>
    <row r="4" spans="1:8">
      <c r="A4" s="19"/>
      <c r="B4" s="19"/>
      <c r="C4" s="19"/>
      <c r="D4" s="19"/>
      <c r="E4" s="19"/>
      <c r="F4" s="19"/>
      <c r="G4" s="19"/>
      <c r="H4" s="19"/>
    </row>
    <row r="5" spans="1:8" ht="15">
      <c r="A5" s="1" t="s">
        <v>50</v>
      </c>
      <c r="B5" s="13" t="str">
        <f>'01_Parameters'!B6</f>
        <v>Base</v>
      </c>
      <c r="C5" s="19"/>
      <c r="D5" s="19"/>
      <c r="E5" s="19"/>
      <c r="F5" s="19"/>
      <c r="G5" s="19"/>
      <c r="H5" s="19"/>
    </row>
    <row r="6" spans="1:8" ht="15">
      <c r="A6" s="1" t="s">
        <v>1442</v>
      </c>
      <c r="B6" s="16">
        <f>IF(B5="Downside",0.94,IF(B5="Upside",1.06,1))</f>
        <v>1</v>
      </c>
      <c r="C6" s="19"/>
      <c r="D6" s="19"/>
      <c r="E6" s="19"/>
      <c r="F6" s="19"/>
      <c r="G6" s="19"/>
      <c r="H6" s="19"/>
    </row>
    <row r="7" spans="1:8" ht="15">
      <c r="A7" s="1" t="s">
        <v>1443</v>
      </c>
      <c r="B7" s="13">
        <f>'01_Parameters'!B8</f>
        <v>2027</v>
      </c>
      <c r="C7" s="19"/>
      <c r="D7" s="19"/>
      <c r="E7" s="19"/>
      <c r="F7" s="19"/>
      <c r="G7" s="19"/>
      <c r="H7" s="19"/>
    </row>
    <row r="8" spans="1:8">
      <c r="A8" s="19"/>
      <c r="B8" s="19"/>
      <c r="C8" s="19"/>
      <c r="D8" s="19"/>
      <c r="E8" s="19"/>
      <c r="F8" s="19"/>
      <c r="G8" s="19"/>
      <c r="H8" s="19"/>
    </row>
    <row r="9" spans="1:8">
      <c r="A9" s="19"/>
      <c r="B9" s="19"/>
      <c r="C9" s="19"/>
      <c r="D9" s="19"/>
      <c r="E9" s="19"/>
      <c r="F9" s="19"/>
      <c r="G9" s="19"/>
      <c r="H9" s="19"/>
    </row>
    <row r="10" spans="1:8" ht="30" customHeight="1">
      <c r="A10" s="2" t="s">
        <v>1444</v>
      </c>
      <c r="B10" s="3" t="s">
        <v>1445</v>
      </c>
      <c r="C10" s="3" t="s">
        <v>1446</v>
      </c>
      <c r="D10" s="3" t="s">
        <v>1447</v>
      </c>
      <c r="E10" s="4" t="s">
        <v>1448</v>
      </c>
      <c r="F10" s="19"/>
      <c r="G10" s="19"/>
      <c r="H10" s="19"/>
    </row>
    <row r="11" spans="1:8">
      <c r="A11" s="6">
        <v>2026</v>
      </c>
      <c r="B11" s="15">
        <f>SUMIFS('05_Plan_Input'!$L$2:$L$1513,'05_Plan_Input'!$A$2:$A$1513,"&gt;="&amp;DATE(A11,1,1),'05_Plan_Input'!$A$2:$A$1513,"&lt;="&amp;DATE(A11,12,31))</f>
        <v>50185667.568389349</v>
      </c>
      <c r="C11" s="15">
        <f>B11*$B$6</f>
        <v>50185667.568389349</v>
      </c>
      <c r="D11" s="15">
        <f>C11-B11</f>
        <v>0</v>
      </c>
      <c r="E11" s="16">
        <f>IFERROR(D11/B11,0)</f>
        <v>0</v>
      </c>
      <c r="F11" s="19"/>
      <c r="G11" s="19"/>
      <c r="H11" s="19"/>
    </row>
    <row r="12" spans="1:8">
      <c r="A12" s="6">
        <v>2027</v>
      </c>
      <c r="B12" s="15">
        <f>SUMIFS('05_Plan_Input'!$L$2:$L$1513,'05_Plan_Input'!$A$2:$A$1513,"&gt;="&amp;DATE(A12,1,1),'05_Plan_Input'!$A$2:$A$1513,"&lt;="&amp;DATE(A12,12,31))</f>
        <v>101051850.46818633</v>
      </c>
      <c r="C12" s="15">
        <f>B12*$B$6</f>
        <v>101051850.46818633</v>
      </c>
      <c r="D12" s="15">
        <f>C12-B12</f>
        <v>0</v>
      </c>
      <c r="E12" s="16">
        <f>IFERROR(D12/B12,0)</f>
        <v>0</v>
      </c>
      <c r="F12" s="19"/>
      <c r="G12" s="19"/>
      <c r="H12" s="19"/>
    </row>
    <row r="13" spans="1:8">
      <c r="A13" s="6">
        <v>2028</v>
      </c>
      <c r="B13" s="15">
        <f>SUMIFS('05_Plan_Input'!$L$2:$L$1513,'05_Plan_Input'!$A$2:$A$1513,"&gt;="&amp;DATE(A13,1,1),'05_Plan_Input'!$A$2:$A$1513,"&lt;="&amp;DATE(A13,12,31))</f>
        <v>113336767.04928008</v>
      </c>
      <c r="C13" s="15">
        <f>B13*$B$6</f>
        <v>113336767.04928008</v>
      </c>
      <c r="D13" s="15">
        <f>C13-B13</f>
        <v>0</v>
      </c>
      <c r="E13" s="16">
        <f>IFERROR(D13/B13,0)</f>
        <v>0</v>
      </c>
      <c r="F13" s="19"/>
      <c r="G13" s="19"/>
      <c r="H13" s="19"/>
    </row>
    <row r="14" spans="1:8">
      <c r="A14" s="6">
        <v>2029</v>
      </c>
      <c r="B14" s="15">
        <f>SUMIFS('05_Plan_Input'!$L$2:$L$1513,'05_Plan_Input'!$A$2:$A$1513,"&gt;="&amp;DATE(A14,1,1),'05_Plan_Input'!$A$2:$A$1513,"&lt;="&amp;DATE(A14,12,31))</f>
        <v>128886848.17862169</v>
      </c>
      <c r="C14" s="15">
        <f>B14*$B$6</f>
        <v>128886848.17862169</v>
      </c>
      <c r="D14" s="15">
        <f>C14-B14</f>
        <v>0</v>
      </c>
      <c r="E14" s="16">
        <f>IFERROR(D14/B14,0)</f>
        <v>0</v>
      </c>
      <c r="F14" s="19"/>
      <c r="G14" s="19"/>
      <c r="H14" s="19"/>
    </row>
    <row r="15" spans="1:8">
      <c r="A15" s="19"/>
      <c r="B15" s="19"/>
      <c r="C15" s="19"/>
      <c r="D15" s="19"/>
      <c r="E15" s="19"/>
      <c r="F15" s="19"/>
      <c r="G15" s="19"/>
      <c r="H15" s="19"/>
    </row>
    <row r="16" spans="1:8">
      <c r="A16" s="19"/>
      <c r="B16" s="19"/>
      <c r="C16" s="19"/>
      <c r="D16" s="19"/>
      <c r="E16" s="19"/>
      <c r="F16" s="19"/>
      <c r="G16" s="19"/>
      <c r="H16" s="19"/>
    </row>
    <row r="17" spans="1:8" ht="30" customHeight="1">
      <c r="A17" s="2" t="s">
        <v>48</v>
      </c>
      <c r="B17" s="3" t="s">
        <v>1449</v>
      </c>
      <c r="C17" s="3" t="s">
        <v>1450</v>
      </c>
      <c r="D17" s="3" t="s">
        <v>1447</v>
      </c>
      <c r="E17" s="4" t="s">
        <v>1451</v>
      </c>
      <c r="F17" s="19"/>
      <c r="G17" s="19"/>
      <c r="H17" s="19"/>
    </row>
    <row r="18" spans="1:8">
      <c r="A18" s="6" t="s">
        <v>53</v>
      </c>
      <c r="B18" s="15">
        <f>SUMIFS('05_Plan_Input'!$L$2:$L$1513,'05_Plan_Input'!$B$2:$B$1513,A18,'05_Plan_Input'!$A$2:$A$1513,"&gt;="&amp;DATE($B$7,1,1),'05_Plan_Input'!$A$2:$A$1513,"&lt;="&amp;DATE($B$7,12,31))</f>
        <v>3956928.9749300005</v>
      </c>
      <c r="C18" s="15">
        <f t="shared" ref="C18:C29" si="0">B18*$B$6</f>
        <v>3956928.9749300005</v>
      </c>
      <c r="D18" s="15">
        <f t="shared" ref="D18:D29" si="1">C18-B18</f>
        <v>0</v>
      </c>
      <c r="E18" s="16">
        <f t="shared" ref="E18:E29" si="2">IFERROR(C18/SUM($C$18:$C$29),0)</f>
        <v>3.9157412324435793E-2</v>
      </c>
      <c r="F18" s="19"/>
      <c r="G18" s="19"/>
      <c r="H18" s="19"/>
    </row>
    <row r="19" spans="1:8">
      <c r="A19" s="6" t="s">
        <v>57</v>
      </c>
      <c r="B19" s="15">
        <f>SUMIFS('05_Plan_Input'!$L$2:$L$1513,'05_Plan_Input'!$B$2:$B$1513,A19,'05_Plan_Input'!$A$2:$A$1513,"&gt;="&amp;DATE($B$7,1,1),'05_Plan_Input'!$A$2:$A$1513,"&lt;="&amp;DATE($B$7,12,31))</f>
        <v>3230630.1117600007</v>
      </c>
      <c r="C19" s="15">
        <f t="shared" si="0"/>
        <v>3230630.1117600007</v>
      </c>
      <c r="D19" s="15">
        <f t="shared" si="1"/>
        <v>0</v>
      </c>
      <c r="E19" s="16">
        <f t="shared" si="2"/>
        <v>3.1970024267661344E-2</v>
      </c>
      <c r="F19" s="19"/>
      <c r="G19" s="19"/>
      <c r="H19" s="19"/>
    </row>
    <row r="20" spans="1:8">
      <c r="A20" s="6" t="s">
        <v>61</v>
      </c>
      <c r="B20" s="15">
        <f>SUMIFS('05_Plan_Input'!$L$2:$L$1513,'05_Plan_Input'!$B$2:$B$1513,A20,'05_Plan_Input'!$A$2:$A$1513,"&gt;="&amp;DATE($B$7,1,1),'05_Plan_Input'!$A$2:$A$1513,"&lt;="&amp;DATE($B$7,12,31))</f>
        <v>3647625.4455000008</v>
      </c>
      <c r="C20" s="15">
        <f t="shared" si="0"/>
        <v>3647625.4455000008</v>
      </c>
      <c r="D20" s="15">
        <f t="shared" si="1"/>
        <v>0</v>
      </c>
      <c r="E20" s="16">
        <f t="shared" si="2"/>
        <v>3.6096572488282803E-2</v>
      </c>
      <c r="F20" s="19"/>
      <c r="G20" s="19"/>
      <c r="H20" s="19"/>
    </row>
    <row r="21" spans="1:8">
      <c r="A21" s="6" t="s">
        <v>65</v>
      </c>
      <c r="B21" s="15">
        <f>SUMIFS('05_Plan_Input'!$L$2:$L$1513,'05_Plan_Input'!$B$2:$B$1513,A21,'05_Plan_Input'!$A$2:$A$1513,"&gt;="&amp;DATE($B$7,1,1),'05_Plan_Input'!$A$2:$A$1513,"&lt;="&amp;DATE($B$7,12,31))</f>
        <v>6996728.1694900002</v>
      </c>
      <c r="C21" s="15">
        <f t="shared" si="0"/>
        <v>6996728.1694900002</v>
      </c>
      <c r="D21" s="15">
        <f t="shared" si="1"/>
        <v>0</v>
      </c>
      <c r="E21" s="16">
        <f t="shared" si="2"/>
        <v>6.9238991043442097E-2</v>
      </c>
      <c r="F21" s="19"/>
      <c r="G21" s="19"/>
      <c r="H21" s="19"/>
    </row>
    <row r="22" spans="1:8">
      <c r="A22" s="6" t="s">
        <v>68</v>
      </c>
      <c r="B22" s="15">
        <f>SUMIFS('05_Plan_Input'!$L$2:$L$1513,'05_Plan_Input'!$B$2:$B$1513,A22,'05_Plan_Input'!$A$2:$A$1513,"&gt;="&amp;DATE($B$7,1,1),'05_Plan_Input'!$A$2:$A$1513,"&lt;="&amp;DATE($B$7,12,31))</f>
        <v>6758257.8239144441</v>
      </c>
      <c r="C22" s="15">
        <f t="shared" si="0"/>
        <v>6758257.8239144441</v>
      </c>
      <c r="D22" s="15">
        <f t="shared" si="1"/>
        <v>0</v>
      </c>
      <c r="E22" s="16">
        <f t="shared" si="2"/>
        <v>6.6879110007412645E-2</v>
      </c>
      <c r="F22" s="19"/>
      <c r="G22" s="19"/>
      <c r="H22" s="19"/>
    </row>
    <row r="23" spans="1:8">
      <c r="A23" s="6" t="s">
        <v>71</v>
      </c>
      <c r="B23" s="15">
        <f>SUMIFS('05_Plan_Input'!$L$2:$L$1513,'05_Plan_Input'!$B$2:$B$1513,A23,'05_Plan_Input'!$A$2:$A$1513,"&gt;="&amp;DATE($B$7,1,1),'05_Plan_Input'!$A$2:$A$1513,"&lt;="&amp;DATE($B$7,12,31))</f>
        <v>4415540.5848000003</v>
      </c>
      <c r="C23" s="15">
        <f t="shared" si="0"/>
        <v>4415540.5848000003</v>
      </c>
      <c r="D23" s="15">
        <f t="shared" si="1"/>
        <v>0</v>
      </c>
      <c r="E23" s="16">
        <f t="shared" si="2"/>
        <v>4.3695791460940395E-2</v>
      </c>
      <c r="F23" s="19"/>
      <c r="G23" s="19"/>
      <c r="H23" s="19"/>
    </row>
    <row r="24" spans="1:8">
      <c r="A24" s="6" t="s">
        <v>74</v>
      </c>
      <c r="B24" s="15">
        <f>SUMIFS('05_Plan_Input'!$L$2:$L$1513,'05_Plan_Input'!$B$2:$B$1513,A24,'05_Plan_Input'!$A$2:$A$1513,"&gt;="&amp;DATE($B$7,1,1),'05_Plan_Input'!$A$2:$A$1513,"&lt;="&amp;DATE($B$7,12,31))</f>
        <v>26624493.343895964</v>
      </c>
      <c r="C24" s="15">
        <f t="shared" si="0"/>
        <v>26624493.343895964</v>
      </c>
      <c r="D24" s="15">
        <f t="shared" si="1"/>
        <v>0</v>
      </c>
      <c r="E24" s="16">
        <f t="shared" si="2"/>
        <v>0.26347358529845066</v>
      </c>
      <c r="F24" s="19"/>
      <c r="G24" s="19"/>
      <c r="H24" s="19"/>
    </row>
    <row r="25" spans="1:8">
      <c r="A25" s="6" t="s">
        <v>77</v>
      </c>
      <c r="B25" s="15">
        <f>SUMIFS('05_Plan_Input'!$L$2:$L$1513,'05_Plan_Input'!$B$2:$B$1513,A25,'05_Plan_Input'!$A$2:$A$1513,"&gt;="&amp;DATE($B$7,1,1),'05_Plan_Input'!$A$2:$A$1513,"&lt;="&amp;DATE($B$7,12,31))</f>
        <v>6441421.4395366665</v>
      </c>
      <c r="C25" s="15">
        <f t="shared" si="0"/>
        <v>6441421.4395366665</v>
      </c>
      <c r="D25" s="15">
        <f t="shared" si="1"/>
        <v>0</v>
      </c>
      <c r="E25" s="16">
        <f t="shared" si="2"/>
        <v>6.3743725717962885E-2</v>
      </c>
      <c r="F25" s="19"/>
      <c r="G25" s="19"/>
      <c r="H25" s="19"/>
    </row>
    <row r="26" spans="1:8">
      <c r="A26" s="6" t="s">
        <v>80</v>
      </c>
      <c r="B26" s="15">
        <f>SUMIFS('05_Plan_Input'!$L$2:$L$1513,'05_Plan_Input'!$B$2:$B$1513,A26,'05_Plan_Input'!$A$2:$A$1513,"&gt;="&amp;DATE($B$7,1,1),'05_Plan_Input'!$A$2:$A$1513,"&lt;="&amp;DATE($B$7,12,31))</f>
        <v>7496800.0561666656</v>
      </c>
      <c r="C26" s="15">
        <f t="shared" si="0"/>
        <v>7496800.0561666656</v>
      </c>
      <c r="D26" s="15">
        <f t="shared" si="1"/>
        <v>0</v>
      </c>
      <c r="E26" s="16">
        <f t="shared" si="2"/>
        <v>7.4187657340593183E-2</v>
      </c>
      <c r="F26" s="19"/>
      <c r="G26" s="19"/>
      <c r="H26" s="19"/>
    </row>
    <row r="27" spans="1:8">
      <c r="A27" s="6" t="s">
        <v>82</v>
      </c>
      <c r="B27" s="15">
        <f>SUMIFS('05_Plan_Input'!$L$2:$L$1513,'05_Plan_Input'!$B$2:$B$1513,A27,'05_Plan_Input'!$A$2:$A$1513,"&gt;="&amp;DATE($B$7,1,1),'05_Plan_Input'!$A$2:$A$1513,"&lt;="&amp;DATE($B$7,12,31))</f>
        <v>9778582.7115094122</v>
      </c>
      <c r="C27" s="15">
        <f t="shared" si="0"/>
        <v>9778582.7115094122</v>
      </c>
      <c r="D27" s="15">
        <f t="shared" si="1"/>
        <v>0</v>
      </c>
      <c r="E27" s="16">
        <f t="shared" si="2"/>
        <v>9.6767972740765998E-2</v>
      </c>
      <c r="F27" s="19"/>
      <c r="G27" s="19"/>
      <c r="H27" s="19"/>
    </row>
    <row r="28" spans="1:8">
      <c r="A28" s="6" t="s">
        <v>83</v>
      </c>
      <c r="B28" s="15">
        <f>SUMIFS('05_Plan_Input'!$L$2:$L$1513,'05_Plan_Input'!$B$2:$B$1513,A28,'05_Plan_Input'!$A$2:$A$1513,"&gt;="&amp;DATE($B$7,1,1),'05_Plan_Input'!$A$2:$A$1513,"&lt;="&amp;DATE($B$7,12,31))</f>
        <v>10850683.849336188</v>
      </c>
      <c r="C28" s="15">
        <f t="shared" si="0"/>
        <v>10850683.849336188</v>
      </c>
      <c r="D28" s="15">
        <f t="shared" si="1"/>
        <v>0</v>
      </c>
      <c r="E28" s="16">
        <f t="shared" si="2"/>
        <v>0.10737738892522568</v>
      </c>
      <c r="F28" s="19"/>
      <c r="G28" s="19"/>
      <c r="H28" s="19"/>
    </row>
    <row r="29" spans="1:8">
      <c r="A29" s="6" t="s">
        <v>84</v>
      </c>
      <c r="B29" s="15">
        <f>SUMIFS('05_Plan_Input'!$L$2:$L$1513,'05_Plan_Input'!$B$2:$B$1513,A29,'05_Plan_Input'!$A$2:$A$1513,"&gt;="&amp;DATE($B$7,1,1),'05_Plan_Input'!$A$2:$A$1513,"&lt;="&amp;DATE($B$7,12,31))</f>
        <v>10854157.957346924</v>
      </c>
      <c r="C29" s="15">
        <f t="shared" si="0"/>
        <v>10854157.957346924</v>
      </c>
      <c r="D29" s="15">
        <f t="shared" si="1"/>
        <v>0</v>
      </c>
      <c r="E29" s="16">
        <f t="shared" si="2"/>
        <v>0.10741176838482627</v>
      </c>
      <c r="F29" s="19"/>
      <c r="G29" s="19"/>
      <c r="H29" s="19"/>
    </row>
  </sheetData>
  <mergeCells count="2">
    <mergeCell ref="A1:H2"/>
    <mergeCell ref="A3:H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21"/>
  <sheetViews>
    <sheetView showGridLines="0" workbookViewId="0">
      <selection sqref="A1:D2"/>
    </sheetView>
  </sheetViews>
  <sheetFormatPr baseColWidth="10" defaultColWidth="8.83203125" defaultRowHeight="14"/>
  <cols>
    <col min="1" max="1" width="30" customWidth="1"/>
    <col min="2" max="2" width="18" customWidth="1"/>
    <col min="3" max="3" width="12" customWidth="1"/>
    <col min="4" max="4" width="38" customWidth="1"/>
  </cols>
  <sheetData>
    <row r="1" spans="1:4">
      <c r="A1" s="35" t="s">
        <v>1452</v>
      </c>
      <c r="B1" s="35" t="s">
        <v>1452</v>
      </c>
      <c r="C1" s="35" t="s">
        <v>1452</v>
      </c>
      <c r="D1" s="35" t="s">
        <v>1452</v>
      </c>
    </row>
    <row r="2" spans="1:4">
      <c r="A2" s="35" t="s">
        <v>1452</v>
      </c>
      <c r="B2" s="35" t="s">
        <v>1452</v>
      </c>
      <c r="C2" s="35" t="s">
        <v>1452</v>
      </c>
      <c r="D2" s="35" t="s">
        <v>1452</v>
      </c>
    </row>
    <row r="3" spans="1:4">
      <c r="A3" s="36" t="s">
        <v>1453</v>
      </c>
      <c r="B3" s="36" t="s">
        <v>1453</v>
      </c>
      <c r="C3" s="36" t="s">
        <v>1453</v>
      </c>
      <c r="D3" s="36" t="s">
        <v>1453</v>
      </c>
    </row>
    <row r="4" spans="1:4">
      <c r="A4" s="19"/>
      <c r="B4" s="19"/>
      <c r="C4" s="19"/>
      <c r="D4" s="19"/>
    </row>
    <row r="5" spans="1:4" ht="30" customHeight="1">
      <c r="A5" s="2" t="s">
        <v>1454</v>
      </c>
      <c r="B5" s="3" t="s">
        <v>46</v>
      </c>
      <c r="C5" s="3" t="s">
        <v>1455</v>
      </c>
      <c r="D5" s="4" t="s">
        <v>1456</v>
      </c>
    </row>
    <row r="6" spans="1:4">
      <c r="A6" s="5" t="s">
        <v>1457</v>
      </c>
      <c r="B6" s="14">
        <f>COUNTA('01_Parameters'!$E$6:$E$17)</f>
        <v>12</v>
      </c>
      <c r="C6" s="5" t="s">
        <v>1458</v>
      </c>
      <c r="D6" s="5" t="s">
        <v>1459</v>
      </c>
    </row>
    <row r="7" spans="1:4">
      <c r="A7" s="5" t="s">
        <v>1460</v>
      </c>
      <c r="B7" s="14">
        <f>COUNTA('02_POS_Master'!$A$2:$A$241)</f>
        <v>240</v>
      </c>
      <c r="C7" s="5" t="s">
        <v>1458</v>
      </c>
      <c r="D7" s="5" t="s">
        <v>1461</v>
      </c>
    </row>
    <row r="8" spans="1:4">
      <c r="A8" s="5" t="s">
        <v>1462</v>
      </c>
      <c r="B8" s="14">
        <f>COUNTIF('02_POS_Master'!$Q$2:$Q$241,"Active")</f>
        <v>228</v>
      </c>
      <c r="C8" s="5" t="s">
        <v>1458</v>
      </c>
      <c r="D8" s="5" t="s">
        <v>1463</v>
      </c>
    </row>
    <row r="9" spans="1:4">
      <c r="A9" s="5" t="s">
        <v>1464</v>
      </c>
      <c r="B9" s="15">
        <f>SUM('03_Actuals'!$D$2:$D$649)</f>
        <v>112499466.47999997</v>
      </c>
      <c r="C9" s="5" t="s">
        <v>1465</v>
      </c>
      <c r="D9" s="5" t="s">
        <v>1466</v>
      </c>
    </row>
    <row r="10" spans="1:4">
      <c r="A10" s="5" t="s">
        <v>1467</v>
      </c>
      <c r="B10" s="16">
        <f>SUMIFS('04_Monthly_Perf'!$E$2:$E$217,'04_Monthly_Perf'!$A$2:$A$217,'01_Parameters'!$B$7)/SUMIFS('04_Monthly_Perf'!$F$2:$F$217,'04_Monthly_Perf'!$A$2:$A$217,'01_Parameters'!$B$7)</f>
        <v>0.97807017543859653</v>
      </c>
      <c r="C10" s="5" t="s">
        <v>1468</v>
      </c>
      <c r="D10" s="5" t="s">
        <v>1469</v>
      </c>
    </row>
    <row r="11" spans="1:4">
      <c r="A11" s="5" t="s">
        <v>1470</v>
      </c>
      <c r="B11" s="16">
        <f>SUMIFS('04_Monthly_Perf'!$H$2:$H$217,'04_Monthly_Perf'!$A$2:$A$217,'01_Parameters'!$B$7)/SUMIFS('04_Monthly_Perf'!$I$2:$I$217,'04_Monthly_Perf'!$A$2:$A$217,'01_Parameters'!$B$7)</f>
        <v>0.97683109118086697</v>
      </c>
      <c r="C11" s="5" t="s">
        <v>1468</v>
      </c>
      <c r="D11" s="5" t="s">
        <v>1471</v>
      </c>
    </row>
    <row r="12" spans="1:4">
      <c r="A12" s="5" t="s">
        <v>1472</v>
      </c>
      <c r="B12" s="16">
        <f>1-SUMIFS('07_DQ_Control'!$F$2:$F$17,'07_DQ_Control'!$A$2:$A$17,"RAW_FIRST_PASS",'07_DQ_Control'!$D$2:$D$17,"Critical")/SUMIFS('07_DQ_Control'!$E$2:$E$17,'07_DQ_Control'!$A$2:$A$17,"RAW_FIRST_PASS",'07_DQ_Control'!$D$2:$D$17,"Critical")</f>
        <v>0.996217123183195</v>
      </c>
      <c r="C12" s="5" t="s">
        <v>1468</v>
      </c>
      <c r="D12" s="5" t="s">
        <v>1473</v>
      </c>
    </row>
    <row r="13" spans="1:4">
      <c r="A13" s="5" t="s">
        <v>1474</v>
      </c>
      <c r="B13" s="16">
        <f>1-SUMIFS('07_DQ_Control'!$F$2:$F$17,'07_DQ_Control'!$A$2:$A$17,"CURATED_POST_REMEDIATION",'07_DQ_Control'!$D$2:$D$17,"Critical")/SUMIFS('07_DQ_Control'!$E$2:$E$17,'07_DQ_Control'!$A$2:$A$17,"CURATED_POST_REMEDIATION",'07_DQ_Control'!$D$2:$D$17,"Critical")</f>
        <v>1</v>
      </c>
      <c r="C13" s="5" t="s">
        <v>1468</v>
      </c>
      <c r="D13" s="5" t="s">
        <v>64</v>
      </c>
    </row>
    <row r="14" spans="1:4">
      <c r="A14" s="5" t="s">
        <v>1475</v>
      </c>
      <c r="B14" s="16">
        <f>SUMIFS('08_Reconciliation'!$D$2:$D$19,'08_Reconciliation'!$A$2:$A$19,'01_Parameters'!$B$7)/SUMIFS('08_Reconciliation'!$B$2:$B$19,'08_Reconciliation'!$A$2:$A$19,'01_Parameters'!$B$7)</f>
        <v>1.7607416474266734E-3</v>
      </c>
      <c r="C14" s="5" t="s">
        <v>1468</v>
      </c>
      <c r="D14" s="5" t="s">
        <v>1476</v>
      </c>
    </row>
    <row r="15" spans="1:4">
      <c r="A15" s="5" t="s">
        <v>1477</v>
      </c>
      <c r="B15" s="16">
        <f>SUMIFS('08_Reconciliation'!$G$2:$G$19,'08_Reconciliation'!$A$2:$A$19,'01_Parameters'!$B$7)/SUMIFS('08_Reconciliation'!$B$2:$B$19,'08_Reconciliation'!$A$2:$A$19,'01_Parameters'!$B$7)</f>
        <v>-3.0817566106396827E-9</v>
      </c>
      <c r="C15" s="5" t="s">
        <v>1468</v>
      </c>
      <c r="D15" s="5" t="s">
        <v>1476</v>
      </c>
    </row>
    <row r="16" spans="1:4">
      <c r="A16" s="5" t="s">
        <v>1478</v>
      </c>
      <c r="B16" s="16">
        <f>'09_Forecast_QA'!$B$5</f>
        <v>9.2068484161312553E-2</v>
      </c>
      <c r="C16" s="5" t="s">
        <v>1468</v>
      </c>
      <c r="D16" s="5" t="s">
        <v>79</v>
      </c>
    </row>
    <row r="17" spans="1:4">
      <c r="A17" s="5" t="s">
        <v>1479</v>
      </c>
      <c r="B17" s="16">
        <f>'09_Forecast_QA'!$B$6</f>
        <v>2.3376512079309724E-2</v>
      </c>
      <c r="C17" s="5" t="s">
        <v>1468</v>
      </c>
      <c r="D17" s="5" t="s">
        <v>79</v>
      </c>
    </row>
    <row r="18" spans="1:4">
      <c r="A18" s="5" t="s">
        <v>1171</v>
      </c>
      <c r="B18" s="14">
        <f>SUM('06_Distribution'!$C$2:$C$505)</f>
        <v>30</v>
      </c>
      <c r="C18" s="5" t="s">
        <v>1458</v>
      </c>
      <c r="D18" s="5" t="s">
        <v>1480</v>
      </c>
    </row>
    <row r="19" spans="1:4">
      <c r="A19" s="5" t="s">
        <v>1172</v>
      </c>
      <c r="B19" s="14">
        <f>SUM('06_Distribution'!$D$2:$D$505)</f>
        <v>15</v>
      </c>
      <c r="C19" s="5" t="s">
        <v>1458</v>
      </c>
      <c r="D19" s="5" t="s">
        <v>1480</v>
      </c>
    </row>
    <row r="20" spans="1:4">
      <c r="A20" s="5" t="s">
        <v>1481</v>
      </c>
      <c r="B20" s="16">
        <f>COUNTIF('10_Support_Tickets'!$K$2:$K$181,"PASS")/COUNTA('10_Support_Tickets'!$A$2:$A$181)</f>
        <v>0.93888888888888888</v>
      </c>
      <c r="C20" s="5" t="s">
        <v>1468</v>
      </c>
      <c r="D20" s="5" t="s">
        <v>1482</v>
      </c>
    </row>
    <row r="21" spans="1:4">
      <c r="A21" s="5" t="s">
        <v>1483</v>
      </c>
      <c r="B21" s="17">
        <f>MEDIAN('10_Support_Tickets'!$G$2:$G$181)</f>
        <v>9.4349999999999987</v>
      </c>
      <c r="C21" s="5" t="s">
        <v>1484</v>
      </c>
      <c r="D21" s="5" t="s">
        <v>1485</v>
      </c>
    </row>
  </sheetData>
  <mergeCells count="2">
    <mergeCell ref="A1:D2"/>
    <mergeCell ref="A3:D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61"/>
  <sheetViews>
    <sheetView showGridLines="0" workbookViewId="0">
      <selection activeCell="F3" sqref="F3"/>
    </sheetView>
  </sheetViews>
  <sheetFormatPr baseColWidth="10" defaultColWidth="8.83203125" defaultRowHeight="14"/>
  <cols>
    <col min="1" max="2" width="12" customWidth="1"/>
    <col min="3" max="3" width="17" customWidth="1"/>
    <col min="4" max="4" width="18" customWidth="1"/>
    <col min="5" max="6" width="13" customWidth="1"/>
    <col min="7" max="7" width="11" customWidth="1"/>
    <col min="8" max="8" width="18" customWidth="1"/>
    <col min="9" max="9" width="3" customWidth="1"/>
    <col min="10" max="10" width="14" customWidth="1"/>
    <col min="11" max="11" width="13" customWidth="1"/>
    <col min="12" max="12" width="15" customWidth="1"/>
    <col min="13" max="13" width="3" customWidth="1"/>
    <col min="14" max="14" width="12" customWidth="1"/>
    <col min="15" max="15" width="17" customWidth="1"/>
    <col min="16" max="16" width="18" customWidth="1"/>
  </cols>
  <sheetData>
    <row r="1" spans="1:16" ht="30" customHeight="1">
      <c r="A1" s="2" t="s">
        <v>1486</v>
      </c>
      <c r="B1" s="3" t="s">
        <v>1487</v>
      </c>
      <c r="C1" s="3" t="s">
        <v>1229</v>
      </c>
      <c r="D1" s="3" t="s">
        <v>1168</v>
      </c>
      <c r="E1" s="3" t="s">
        <v>1155</v>
      </c>
      <c r="F1" s="4" t="s">
        <v>1156</v>
      </c>
      <c r="G1" s="2" t="s">
        <v>48</v>
      </c>
      <c r="H1" s="4" t="s">
        <v>1488</v>
      </c>
      <c r="I1" s="19"/>
      <c r="J1" s="2" t="s">
        <v>1489</v>
      </c>
      <c r="K1" s="3" t="s">
        <v>1490</v>
      </c>
      <c r="L1" s="4" t="s">
        <v>1491</v>
      </c>
      <c r="M1" s="19"/>
      <c r="N1" s="2" t="s">
        <v>1132</v>
      </c>
      <c r="O1" s="3" t="s">
        <v>1229</v>
      </c>
      <c r="P1" s="4" t="s">
        <v>1168</v>
      </c>
    </row>
    <row r="2" spans="1:16">
      <c r="A2" s="6" t="s">
        <v>1492</v>
      </c>
      <c r="B2" s="11">
        <v>45658</v>
      </c>
      <c r="C2" s="15">
        <f>IF(B2&lt;='01_Parameters'!$B$7,SUMIFS('03_Actuals'!$D$2:$D$649,'03_Actuals'!$A$2:$A$649,B2),"")</f>
        <v>4097758.3499999996</v>
      </c>
      <c r="D2" s="15" t="str">
        <f>IF(B2&gt;'01_Parameters'!$B$7,SUMIFS('05_Plan_Input'!$L$2:$L$1513,'05_Plan_Input'!$A$2:$A$1513,B2),"")</f>
        <v/>
      </c>
      <c r="E2" s="16">
        <f>IF(B2&lt;='01_Parameters'!$B$7,IFERROR(SUMIFS('04_Monthly_Perf'!$E$2:$E$217,'04_Monthly_Perf'!$A$2:$A$217,B2)/SUMIFS('04_Monthly_Perf'!$F$2:$F$217,'04_Monthly_Perf'!$A$2:$A$217,B2),0),"")</f>
        <v>0.80341880341880345</v>
      </c>
      <c r="F2" s="16">
        <f>IF(B2&lt;='01_Parameters'!$B$7,IFERROR(SUMIFS('04_Monthly_Perf'!$H$2:$H$217,'04_Monthly_Perf'!$A$2:$A$217,B2)/SUMIFS('04_Monthly_Perf'!$I$2:$I$217,'04_Monthly_Perf'!$A$2:$A$217,B2),0),"")</f>
        <v>0.75620567375886527</v>
      </c>
      <c r="G2" s="6" t="s">
        <v>53</v>
      </c>
      <c r="H2" s="15">
        <f>SUMIFS('03_Actuals'!$D$2:$D$649,'03_Actuals'!$B$2:$B$649,G2)</f>
        <v>4658871.1400000006</v>
      </c>
      <c r="I2" s="19"/>
      <c r="J2" s="6" t="s">
        <v>1190</v>
      </c>
      <c r="K2" s="16">
        <f>SUMIFS('07_DQ_Control'!$G$2:$G$17,'07_DQ_Control'!$B$2:$B$17,J2,'07_DQ_Control'!$A$2:$A$17,"RAW_FIRST_PASS")</f>
        <v>0.9920245799830032</v>
      </c>
      <c r="L2" s="16">
        <f>SUMIFS('07_DQ_Control'!$G$2:$G$17,'07_DQ_Control'!$B$2:$B$17,J2,'07_DQ_Control'!$A$2:$A$17,"CURATED_POST_REMEDIATION")</f>
        <v>1</v>
      </c>
      <c r="M2" s="19"/>
      <c r="N2" s="13" t="str">
        <f t="shared" ref="N2:N33" si="0">A2</f>
        <v>2025-01</v>
      </c>
      <c r="O2" s="15">
        <f t="shared" ref="O2:O33" si="1">C2</f>
        <v>4097758.3499999996</v>
      </c>
      <c r="P2" s="15" t="str">
        <f t="shared" ref="P2:P33" si="2">D2</f>
        <v/>
      </c>
    </row>
    <row r="3" spans="1:16">
      <c r="A3" s="6" t="s">
        <v>1493</v>
      </c>
      <c r="B3" s="11">
        <v>45689</v>
      </c>
      <c r="C3" s="15">
        <f>IF(B3&lt;='01_Parameters'!$B$7,SUMIFS('03_Actuals'!$D$2:$D$649,'03_Actuals'!$A$2:$A$649,B3),"")</f>
        <v>4312157.3100000005</v>
      </c>
      <c r="D3" s="15" t="str">
        <f>IF(B3&gt;'01_Parameters'!$B$7,SUMIFS('05_Plan_Input'!$L$2:$L$1513,'05_Plan_Input'!$A$2:$A$1513,B3),"")</f>
        <v/>
      </c>
      <c r="E3" s="16">
        <f>IF(B3&lt;='01_Parameters'!$B$7,IFERROR(SUMIFS('04_Monthly_Perf'!$E$2:$E$217,'04_Monthly_Perf'!$A$2:$A$217,B3)/SUMIFS('04_Monthly_Perf'!$F$2:$F$217,'04_Monthly_Perf'!$A$2:$A$217,B3),0),"")</f>
        <v>0.77872340425531916</v>
      </c>
      <c r="F3" s="16">
        <f>IF(B3&lt;='01_Parameters'!$B$7,IFERROR(SUMIFS('04_Monthly_Perf'!$H$2:$H$217,'04_Monthly_Perf'!$A$2:$A$217,B3)/SUMIFS('04_Monthly_Perf'!$I$2:$I$217,'04_Monthly_Perf'!$A$2:$A$217,B3),0),"")</f>
        <v>0.80464480874316935</v>
      </c>
      <c r="G3" s="6" t="s">
        <v>57</v>
      </c>
      <c r="H3" s="15">
        <f>SUMIFS('03_Actuals'!$D$2:$D$649,'03_Actuals'!$B$2:$B$649,G3)</f>
        <v>3737458.1400000006</v>
      </c>
      <c r="I3" s="19"/>
      <c r="J3" s="6" t="s">
        <v>1194</v>
      </c>
      <c r="K3" s="16">
        <f>SUMIFS('07_DQ_Control'!$G$2:$G$17,'07_DQ_Control'!$B$2:$B$17,J3,'07_DQ_Control'!$A$2:$A$17,"RAW_FIRST_PASS")</f>
        <v>0.99402933036978924</v>
      </c>
      <c r="L3" s="16">
        <f>SUMIFS('07_DQ_Control'!$G$2:$G$17,'07_DQ_Control'!$B$2:$B$17,J3,'07_DQ_Control'!$A$2:$A$17,"CURATED_POST_REMEDIATION")</f>
        <v>1</v>
      </c>
      <c r="M3" s="19"/>
      <c r="N3" s="13" t="str">
        <f t="shared" si="0"/>
        <v>2025-02</v>
      </c>
      <c r="O3" s="15">
        <f t="shared" si="1"/>
        <v>4312157.3100000005</v>
      </c>
      <c r="P3" s="15" t="str">
        <f t="shared" si="2"/>
        <v/>
      </c>
    </row>
    <row r="4" spans="1:16">
      <c r="A4" s="6" t="s">
        <v>1494</v>
      </c>
      <c r="B4" s="11">
        <v>45717</v>
      </c>
      <c r="C4" s="15">
        <f>IF(B4&lt;='01_Parameters'!$B$7,SUMIFS('03_Actuals'!$D$2:$D$649,'03_Actuals'!$A$2:$A$649,B4),"")</f>
        <v>5382787.290000001</v>
      </c>
      <c r="D4" s="15" t="str">
        <f>IF(B4&gt;'01_Parameters'!$B$7,SUMIFS('05_Plan_Input'!$L$2:$L$1513,'05_Plan_Input'!$A$2:$A$1513,B4),"")</f>
        <v/>
      </c>
      <c r="E4" s="16">
        <f>IF(B4&lt;='01_Parameters'!$B$7,IFERROR(SUMIFS('04_Monthly_Perf'!$E$2:$E$217,'04_Monthly_Perf'!$A$2:$A$217,B4)/SUMIFS('04_Monthly_Perf'!$F$2:$F$217,'04_Monthly_Perf'!$A$2:$A$217,B4),0),"")</f>
        <v>0.8425531914893617</v>
      </c>
      <c r="F4" s="16">
        <f>IF(B4&lt;='01_Parameters'!$B$7,IFERROR(SUMIFS('04_Monthly_Perf'!$H$2:$H$217,'04_Monthly_Perf'!$A$2:$A$217,B4)/SUMIFS('04_Monthly_Perf'!$I$2:$I$217,'04_Monthly_Perf'!$A$2:$A$217,B4),0),"")</f>
        <v>0.79966329966329963</v>
      </c>
      <c r="G4" s="6" t="s">
        <v>61</v>
      </c>
      <c r="H4" s="15">
        <f>SUMIFS('03_Actuals'!$D$2:$D$649,'03_Actuals'!$B$2:$B$649,G4)</f>
        <v>4033137.8600000008</v>
      </c>
      <c r="I4" s="19"/>
      <c r="J4" s="6" t="s">
        <v>1197</v>
      </c>
      <c r="K4" s="16">
        <f>SUMIFS('07_DQ_Control'!$G$2:$G$17,'07_DQ_Control'!$B$2:$B$17,J4,'07_DQ_Control'!$A$2:$A$17,"RAW_FIRST_PASS")</f>
        <v>0.99701466518489468</v>
      </c>
      <c r="L4" s="16">
        <f>SUMIFS('07_DQ_Control'!$G$2:$G$17,'07_DQ_Control'!$B$2:$B$17,J4,'07_DQ_Control'!$A$2:$A$17,"CURATED_POST_REMEDIATION")</f>
        <v>1</v>
      </c>
      <c r="M4" s="19"/>
      <c r="N4" s="13" t="str">
        <f t="shared" si="0"/>
        <v>2025-03</v>
      </c>
      <c r="O4" s="15">
        <f t="shared" si="1"/>
        <v>5382787.290000001</v>
      </c>
      <c r="P4" s="15" t="str">
        <f t="shared" si="2"/>
        <v/>
      </c>
    </row>
    <row r="5" spans="1:16">
      <c r="A5" s="6" t="s">
        <v>1495</v>
      </c>
      <c r="B5" s="11">
        <v>45748</v>
      </c>
      <c r="C5" s="15">
        <f>IF(B5&lt;='01_Parameters'!$B$7,SUMIFS('03_Actuals'!$D$2:$D$649,'03_Actuals'!$A$2:$A$649,B5),"")</f>
        <v>5395528.8300000001</v>
      </c>
      <c r="D5" s="15" t="str">
        <f>IF(B5&gt;'01_Parameters'!$B$7,SUMIFS('05_Plan_Input'!$L$2:$L$1513,'05_Plan_Input'!$A$2:$A$1513,B5),"")</f>
        <v/>
      </c>
      <c r="E5" s="16">
        <f>IF(B5&lt;='01_Parameters'!$B$7,IFERROR(SUMIFS('04_Monthly_Perf'!$E$2:$E$217,'04_Monthly_Perf'!$A$2:$A$217,B5)/SUMIFS('04_Monthly_Perf'!$F$2:$F$217,'04_Monthly_Perf'!$A$2:$A$217,B5),0),"")</f>
        <v>0.8425531914893617</v>
      </c>
      <c r="F5" s="16">
        <f>IF(B5&lt;='01_Parameters'!$B$7,IFERROR(SUMIFS('04_Monthly_Perf'!$H$2:$H$217,'04_Monthly_Perf'!$A$2:$A$217,B5)/SUMIFS('04_Monthly_Perf'!$I$2:$I$217,'04_Monthly_Perf'!$A$2:$A$217,B5),0),"")</f>
        <v>0.8244949494949495</v>
      </c>
      <c r="G5" s="6" t="s">
        <v>65</v>
      </c>
      <c r="H5" s="15">
        <f>SUMIFS('03_Actuals'!$D$2:$D$649,'03_Actuals'!$B$2:$B$649,G5)</f>
        <v>8056769.0600000005</v>
      </c>
      <c r="I5" s="19"/>
      <c r="J5" s="6" t="s">
        <v>1199</v>
      </c>
      <c r="K5" s="16">
        <f>SUMIFS('07_DQ_Control'!$G$2:$G$17,'07_DQ_Control'!$B$2:$B$17,J5,'07_DQ_Control'!$A$2:$A$17,"RAW_FIRST_PASS")</f>
        <v>1</v>
      </c>
      <c r="L5" s="16">
        <f>SUMIFS('07_DQ_Control'!$G$2:$G$17,'07_DQ_Control'!$B$2:$B$17,J5,'07_DQ_Control'!$A$2:$A$17,"CURATED_POST_REMEDIATION")</f>
        <v>1</v>
      </c>
      <c r="M5" s="19"/>
      <c r="N5" s="13" t="str">
        <f t="shared" si="0"/>
        <v>2025-04</v>
      </c>
      <c r="O5" s="15">
        <f t="shared" si="1"/>
        <v>5395528.8300000001</v>
      </c>
      <c r="P5" s="15" t="str">
        <f t="shared" si="2"/>
        <v/>
      </c>
    </row>
    <row r="6" spans="1:16">
      <c r="A6" s="6" t="s">
        <v>1496</v>
      </c>
      <c r="B6" s="11">
        <v>45778</v>
      </c>
      <c r="C6" s="15">
        <f>IF(B6&lt;='01_Parameters'!$B$7,SUMIFS('03_Actuals'!$D$2:$D$649,'03_Actuals'!$A$2:$A$649,B6),"")</f>
        <v>6242130.0300000003</v>
      </c>
      <c r="D6" s="15" t="str">
        <f>IF(B6&gt;'01_Parameters'!$B$7,SUMIFS('05_Plan_Input'!$L$2:$L$1513,'05_Plan_Input'!$A$2:$A$1513,B6),"")</f>
        <v/>
      </c>
      <c r="E6" s="16">
        <f>IF(B6&lt;='01_Parameters'!$B$7,IFERROR(SUMIFS('04_Monthly_Perf'!$E$2:$E$217,'04_Monthly_Perf'!$A$2:$A$217,B6)/SUMIFS('04_Monthly_Perf'!$F$2:$F$217,'04_Monthly_Perf'!$A$2:$A$217,B6),0),"")</f>
        <v>0.86974789915966388</v>
      </c>
      <c r="F6" s="16">
        <f>IF(B6&lt;='01_Parameters'!$B$7,IFERROR(SUMIFS('04_Monthly_Perf'!$H$2:$H$217,'04_Monthly_Perf'!$A$2:$A$217,B6)/SUMIFS('04_Monthly_Perf'!$I$2:$I$217,'04_Monthly_Perf'!$A$2:$A$217,B6),0),"")</f>
        <v>0.84541062801932365</v>
      </c>
      <c r="G6" s="6" t="s">
        <v>68</v>
      </c>
      <c r="H6" s="15">
        <f>SUMIFS('03_Actuals'!$D$2:$D$649,'03_Actuals'!$B$2:$B$649,G6)</f>
        <v>7657485.6599999992</v>
      </c>
      <c r="I6" s="19"/>
      <c r="J6" s="6" t="s">
        <v>1202</v>
      </c>
      <c r="K6" s="16">
        <f>SUMIFS('07_DQ_Control'!$G$2:$G$17,'07_DQ_Control'!$B$2:$B$17,J6,'07_DQ_Control'!$A$2:$A$17,"RAW_FIRST_PASS")</f>
        <v>0.99801704037828765</v>
      </c>
      <c r="L6" s="16">
        <f>SUMIFS('07_DQ_Control'!$G$2:$G$17,'07_DQ_Control'!$B$2:$B$17,J6,'07_DQ_Control'!$A$2:$A$17,"CURATED_POST_REMEDIATION")</f>
        <v>1</v>
      </c>
      <c r="M6" s="19"/>
      <c r="N6" s="13" t="str">
        <f t="shared" si="0"/>
        <v>2025-05</v>
      </c>
      <c r="O6" s="15">
        <f t="shared" si="1"/>
        <v>6242130.0300000003</v>
      </c>
      <c r="P6" s="15" t="str">
        <f t="shared" si="2"/>
        <v/>
      </c>
    </row>
    <row r="7" spans="1:16">
      <c r="A7" s="6" t="s">
        <v>1497</v>
      </c>
      <c r="B7" s="11">
        <v>45809</v>
      </c>
      <c r="C7" s="15">
        <f>IF(B7&lt;='01_Parameters'!$B$7,SUMIFS('03_Actuals'!$D$2:$D$649,'03_Actuals'!$A$2:$A$649,B7),"")</f>
        <v>5831105.5700000003</v>
      </c>
      <c r="D7" s="15" t="str">
        <f>IF(B7&gt;'01_Parameters'!$B$7,SUMIFS('05_Plan_Input'!$L$2:$L$1513,'05_Plan_Input'!$A$2:$A$1513,B7),"")</f>
        <v/>
      </c>
      <c r="E7" s="16">
        <f>IF(B7&lt;='01_Parameters'!$B$7,IFERROR(SUMIFS('04_Monthly_Perf'!$E$2:$E$217,'04_Monthly_Perf'!$A$2:$A$217,B7)/SUMIFS('04_Monthly_Perf'!$F$2:$F$217,'04_Monthly_Perf'!$A$2:$A$217,B7),0),"")</f>
        <v>0.87815126050420167</v>
      </c>
      <c r="F7" s="16">
        <f>IF(B7&lt;='01_Parameters'!$B$7,IFERROR(SUMIFS('04_Monthly_Perf'!$H$2:$H$217,'04_Monthly_Perf'!$A$2:$A$217,B7)/SUMIFS('04_Monthly_Perf'!$I$2:$I$217,'04_Monthly_Perf'!$A$2:$A$217,B7),0),"")</f>
        <v>0.87360446570972883</v>
      </c>
      <c r="G7" s="6" t="s">
        <v>71</v>
      </c>
      <c r="H7" s="15">
        <f>SUMIFS('03_Actuals'!$D$2:$D$649,'03_Actuals'!$B$2:$B$649,G7)</f>
        <v>5022249.01</v>
      </c>
      <c r="I7" s="19"/>
      <c r="J7" s="19"/>
      <c r="K7" s="19"/>
      <c r="L7" s="19"/>
      <c r="M7" s="19"/>
      <c r="N7" s="13" t="str">
        <f t="shared" si="0"/>
        <v>2025-06</v>
      </c>
      <c r="O7" s="15">
        <f t="shared" si="1"/>
        <v>5831105.5700000003</v>
      </c>
      <c r="P7" s="15" t="str">
        <f t="shared" si="2"/>
        <v/>
      </c>
    </row>
    <row r="8" spans="1:16">
      <c r="A8" s="6" t="s">
        <v>1498</v>
      </c>
      <c r="B8" s="11">
        <v>45839</v>
      </c>
      <c r="C8" s="15">
        <f>IF(B8&lt;='01_Parameters'!$B$7,SUMIFS('03_Actuals'!$D$2:$D$649,'03_Actuals'!$A$2:$A$649,B8),"")</f>
        <v>5334510.1499999976</v>
      </c>
      <c r="D8" s="15" t="str">
        <f>IF(B8&gt;'01_Parameters'!$B$7,SUMIFS('05_Plan_Input'!$L$2:$L$1513,'05_Plan_Input'!$A$2:$A$1513,B8),"")</f>
        <v/>
      </c>
      <c r="E8" s="16">
        <f>IF(B8&lt;='01_Parameters'!$B$7,IFERROR(SUMIFS('04_Monthly_Perf'!$E$2:$E$217,'04_Monthly_Perf'!$A$2:$A$217,B8)/SUMIFS('04_Monthly_Perf'!$F$2:$F$217,'04_Monthly_Perf'!$A$2:$A$217,B8),0),"")</f>
        <v>0.8833333333333333</v>
      </c>
      <c r="F8" s="16">
        <f>IF(B8&lt;='01_Parameters'!$B$7,IFERROR(SUMIFS('04_Monthly_Perf'!$H$2:$H$217,'04_Monthly_Perf'!$A$2:$A$217,B8)/SUMIFS('04_Monthly_Perf'!$I$2:$I$217,'04_Monthly_Perf'!$A$2:$A$217,B8),0),"")</f>
        <v>0.88600628930817615</v>
      </c>
      <c r="G8" s="6" t="s">
        <v>74</v>
      </c>
      <c r="H8" s="15">
        <f>SUMIFS('03_Actuals'!$D$2:$D$649,'03_Actuals'!$B$2:$B$649,G8)</f>
        <v>30218506.719999999</v>
      </c>
      <c r="I8" s="19"/>
      <c r="J8" s="19"/>
      <c r="K8" s="19"/>
      <c r="L8" s="19"/>
      <c r="M8" s="19"/>
      <c r="N8" s="13" t="str">
        <f t="shared" si="0"/>
        <v>2025-07</v>
      </c>
      <c r="O8" s="15">
        <f t="shared" si="1"/>
        <v>5334510.1499999976</v>
      </c>
      <c r="P8" s="15" t="str">
        <f t="shared" si="2"/>
        <v/>
      </c>
    </row>
    <row r="9" spans="1:16">
      <c r="A9" s="6" t="s">
        <v>1499</v>
      </c>
      <c r="B9" s="11">
        <v>45870</v>
      </c>
      <c r="C9" s="15">
        <f>IF(B9&lt;='01_Parameters'!$B$7,SUMIFS('03_Actuals'!$D$2:$D$649,'03_Actuals'!$A$2:$A$649,B9),"")</f>
        <v>4967528.3100000005</v>
      </c>
      <c r="D9" s="15" t="str">
        <f>IF(B9&gt;'01_Parameters'!$B$7,SUMIFS('05_Plan_Input'!$L$2:$L$1513,'05_Plan_Input'!$A$2:$A$1513,B9),"")</f>
        <v/>
      </c>
      <c r="E9" s="16">
        <f>IF(B9&lt;='01_Parameters'!$B$7,IFERROR(SUMIFS('04_Monthly_Perf'!$E$2:$E$217,'04_Monthly_Perf'!$A$2:$A$217,B9)/SUMIFS('04_Monthly_Perf'!$F$2:$F$217,'04_Monthly_Perf'!$A$2:$A$217,B9),0),"")</f>
        <v>0.85833333333333328</v>
      </c>
      <c r="F9" s="16">
        <f>IF(B9&lt;='01_Parameters'!$B$7,IFERROR(SUMIFS('04_Monthly_Perf'!$H$2:$H$217,'04_Monthly_Perf'!$A$2:$A$217,B9)/SUMIFS('04_Monthly_Perf'!$I$2:$I$217,'04_Monthly_Perf'!$A$2:$A$217,B9),0),"")</f>
        <v>0.88309061488673135</v>
      </c>
      <c r="G9" s="6" t="s">
        <v>77</v>
      </c>
      <c r="H9" s="15">
        <f>SUMIFS('03_Actuals'!$D$2:$D$649,'03_Actuals'!$B$2:$B$649,G9)</f>
        <v>6937473.4199999999</v>
      </c>
      <c r="I9" s="19"/>
      <c r="J9" s="19"/>
      <c r="K9" s="19"/>
      <c r="L9" s="19"/>
      <c r="M9" s="19"/>
      <c r="N9" s="13" t="str">
        <f t="shared" si="0"/>
        <v>2025-08</v>
      </c>
      <c r="O9" s="15">
        <f t="shared" si="1"/>
        <v>4967528.3100000005</v>
      </c>
      <c r="P9" s="15" t="str">
        <f t="shared" si="2"/>
        <v/>
      </c>
    </row>
    <row r="10" spans="1:16">
      <c r="A10" s="6" t="s">
        <v>1500</v>
      </c>
      <c r="B10" s="11">
        <v>45901</v>
      </c>
      <c r="C10" s="15">
        <f>IF(B10&lt;='01_Parameters'!$B$7,SUMIFS('03_Actuals'!$D$2:$D$649,'03_Actuals'!$A$2:$A$649,B10),"")</f>
        <v>6621341.7800000003</v>
      </c>
      <c r="D10" s="15" t="str">
        <f>IF(B10&gt;'01_Parameters'!$B$7,SUMIFS('05_Plan_Input'!$L$2:$L$1513,'05_Plan_Input'!$A$2:$A$1513,B10),"")</f>
        <v/>
      </c>
      <c r="E10" s="16">
        <f>IF(B10&lt;='01_Parameters'!$B$7,IFERROR(SUMIFS('04_Monthly_Perf'!$E$2:$E$217,'04_Monthly_Perf'!$A$2:$A$217,B10)/SUMIFS('04_Monthly_Perf'!$F$2:$F$217,'04_Monthly_Perf'!$A$2:$A$217,B10),0),"")</f>
        <v>0.92500000000000004</v>
      </c>
      <c r="F10" s="16">
        <f>IF(B10&lt;='01_Parameters'!$B$7,IFERROR(SUMIFS('04_Monthly_Perf'!$H$2:$H$217,'04_Monthly_Perf'!$A$2:$A$217,B10)/SUMIFS('04_Monthly_Perf'!$I$2:$I$217,'04_Monthly_Perf'!$A$2:$A$217,B10),0),"")</f>
        <v>0.91403903903903905</v>
      </c>
      <c r="G10" s="6" t="s">
        <v>80</v>
      </c>
      <c r="H10" s="15">
        <f>SUMIFS('03_Actuals'!$D$2:$D$649,'03_Actuals'!$B$2:$B$649,G10)</f>
        <v>8791987.8000000007</v>
      </c>
      <c r="I10" s="19"/>
      <c r="J10" s="19"/>
      <c r="K10" s="19"/>
      <c r="L10" s="19"/>
      <c r="M10" s="19"/>
      <c r="N10" s="13" t="str">
        <f t="shared" si="0"/>
        <v>2025-09</v>
      </c>
      <c r="O10" s="15">
        <f t="shared" si="1"/>
        <v>6621341.7800000003</v>
      </c>
      <c r="P10" s="15" t="str">
        <f t="shared" si="2"/>
        <v/>
      </c>
    </row>
    <row r="11" spans="1:16">
      <c r="A11" s="6" t="s">
        <v>1501</v>
      </c>
      <c r="B11" s="11">
        <v>45931</v>
      </c>
      <c r="C11" s="15">
        <f>IF(B11&lt;='01_Parameters'!$B$7,SUMIFS('03_Actuals'!$D$2:$D$649,'03_Actuals'!$A$2:$A$649,B11),"")</f>
        <v>7148728.0399999982</v>
      </c>
      <c r="D11" s="15" t="str">
        <f>IF(B11&gt;'01_Parameters'!$B$7,SUMIFS('05_Plan_Input'!$L$2:$L$1513,'05_Plan_Input'!$A$2:$A$1513,B11),"")</f>
        <v/>
      </c>
      <c r="E11" s="16">
        <f>IF(B11&lt;='01_Parameters'!$B$7,IFERROR(SUMIFS('04_Monthly_Perf'!$E$2:$E$217,'04_Monthly_Perf'!$A$2:$A$217,B11)/SUMIFS('04_Monthly_Perf'!$F$2:$F$217,'04_Monthly_Perf'!$A$2:$A$217,B11),0),"")</f>
        <v>0.90336134453781514</v>
      </c>
      <c r="F11" s="16">
        <f>IF(B11&lt;='01_Parameters'!$B$7,IFERROR(SUMIFS('04_Monthly_Perf'!$H$2:$H$217,'04_Monthly_Perf'!$A$2:$A$217,B11)/SUMIFS('04_Monthly_Perf'!$I$2:$I$217,'04_Monthly_Perf'!$A$2:$A$217,B11),0),"")</f>
        <v>0.90968992248062019</v>
      </c>
      <c r="G11" s="6" t="s">
        <v>82</v>
      </c>
      <c r="H11" s="15">
        <f>SUMIFS('03_Actuals'!$D$2:$D$649,'03_Actuals'!$B$2:$B$649,G11)</f>
        <v>9090726.6600000001</v>
      </c>
      <c r="I11" s="19"/>
      <c r="J11" s="19"/>
      <c r="K11" s="19"/>
      <c r="L11" s="19"/>
      <c r="M11" s="19"/>
      <c r="N11" s="13" t="str">
        <f t="shared" si="0"/>
        <v>2025-10</v>
      </c>
      <c r="O11" s="15">
        <f t="shared" si="1"/>
        <v>7148728.0399999982</v>
      </c>
      <c r="P11" s="15" t="str">
        <f t="shared" si="2"/>
        <v/>
      </c>
    </row>
    <row r="12" spans="1:16">
      <c r="A12" s="6" t="s">
        <v>1502</v>
      </c>
      <c r="B12" s="11">
        <v>45962</v>
      </c>
      <c r="C12" s="15">
        <f>IF(B12&lt;='01_Parameters'!$B$7,SUMIFS('03_Actuals'!$D$2:$D$649,'03_Actuals'!$A$2:$A$649,B12),"")</f>
        <v>8337965.4600000009</v>
      </c>
      <c r="D12" s="15" t="str">
        <f>IF(B12&gt;'01_Parameters'!$B$7,SUMIFS('05_Plan_Input'!$L$2:$L$1513,'05_Plan_Input'!$A$2:$A$1513,B12),"")</f>
        <v/>
      </c>
      <c r="E12" s="16">
        <f>IF(B12&lt;='01_Parameters'!$B$7,IFERROR(SUMIFS('04_Monthly_Perf'!$E$2:$E$217,'04_Monthly_Perf'!$A$2:$A$217,B12)/SUMIFS('04_Monthly_Perf'!$F$2:$F$217,'04_Monthly_Perf'!$A$2:$A$217,B12),0),"")</f>
        <v>0.90254237288135597</v>
      </c>
      <c r="F12" s="16">
        <f>IF(B12&lt;='01_Parameters'!$B$7,IFERROR(SUMIFS('04_Monthly_Perf'!$H$2:$H$217,'04_Monthly_Perf'!$A$2:$A$217,B12)/SUMIFS('04_Monthly_Perf'!$I$2:$I$217,'04_Monthly_Perf'!$A$2:$A$217,B12),0),"")</f>
        <v>0.92918622848200316</v>
      </c>
      <c r="G12" s="6" t="s">
        <v>83</v>
      </c>
      <c r="H12" s="15">
        <f>SUMIFS('03_Actuals'!$D$2:$D$649,'03_Actuals'!$B$2:$B$649,G12)</f>
        <v>11209923.580000002</v>
      </c>
      <c r="I12" s="19"/>
      <c r="J12" s="19"/>
      <c r="K12" s="19"/>
      <c r="L12" s="19"/>
      <c r="M12" s="19"/>
      <c r="N12" s="13" t="str">
        <f t="shared" si="0"/>
        <v>2025-11</v>
      </c>
      <c r="O12" s="15">
        <f t="shared" si="1"/>
        <v>8337965.4600000009</v>
      </c>
      <c r="P12" s="15" t="str">
        <f t="shared" si="2"/>
        <v/>
      </c>
    </row>
    <row r="13" spans="1:16">
      <c r="A13" s="6" t="s">
        <v>1503</v>
      </c>
      <c r="B13" s="11">
        <v>45992</v>
      </c>
      <c r="C13" s="15">
        <f>IF(B13&lt;='01_Parameters'!$B$7,SUMIFS('03_Actuals'!$D$2:$D$649,'03_Actuals'!$A$2:$A$649,B13),"")</f>
        <v>11422986.290000001</v>
      </c>
      <c r="D13" s="15" t="str">
        <f>IF(B13&gt;'01_Parameters'!$B$7,SUMIFS('05_Plan_Input'!$L$2:$L$1513,'05_Plan_Input'!$A$2:$A$1513,B13),"")</f>
        <v/>
      </c>
      <c r="E13" s="16">
        <f>IF(B13&lt;='01_Parameters'!$B$7,IFERROR(SUMIFS('04_Monthly_Perf'!$E$2:$E$217,'04_Monthly_Perf'!$A$2:$A$217,B13)/SUMIFS('04_Monthly_Perf'!$F$2:$F$217,'04_Monthly_Perf'!$A$2:$A$217,B13),0),"")</f>
        <v>0.94468085106382982</v>
      </c>
      <c r="F13" s="16">
        <f>IF(B13&lt;='01_Parameters'!$B$7,IFERROR(SUMIFS('04_Monthly_Perf'!$H$2:$H$217,'04_Monthly_Perf'!$A$2:$A$217,B13)/SUMIFS('04_Monthly_Perf'!$I$2:$I$217,'04_Monthly_Perf'!$A$2:$A$217,B13),0),"")</f>
        <v>0.93656156156156156</v>
      </c>
      <c r="G13" s="6" t="s">
        <v>84</v>
      </c>
      <c r="H13" s="15">
        <f>SUMIFS('03_Actuals'!$D$2:$D$649,'03_Actuals'!$B$2:$B$649,G13)</f>
        <v>13084877.429999996</v>
      </c>
      <c r="I13" s="19"/>
      <c r="J13" s="19"/>
      <c r="K13" s="19"/>
      <c r="L13" s="19"/>
      <c r="M13" s="19"/>
      <c r="N13" s="13" t="str">
        <f t="shared" si="0"/>
        <v>2025-12</v>
      </c>
      <c r="O13" s="15">
        <f t="shared" si="1"/>
        <v>11422986.290000001</v>
      </c>
      <c r="P13" s="15" t="str">
        <f t="shared" si="2"/>
        <v/>
      </c>
    </row>
    <row r="14" spans="1:16">
      <c r="A14" s="6" t="s">
        <v>1504</v>
      </c>
      <c r="B14" s="11">
        <v>46023</v>
      </c>
      <c r="C14" s="15">
        <f>IF(B14&lt;='01_Parameters'!$B$7,SUMIFS('03_Actuals'!$D$2:$D$649,'03_Actuals'!$A$2:$A$649,B14),"")</f>
        <v>5175922.8900000006</v>
      </c>
      <c r="D14" s="15" t="str">
        <f>IF(B14&gt;'01_Parameters'!$B$7,SUMIFS('05_Plan_Input'!$L$2:$L$1513,'05_Plan_Input'!$A$2:$A$1513,B14),"")</f>
        <v/>
      </c>
      <c r="E14" s="16">
        <f>IF(B14&lt;='01_Parameters'!$B$7,IFERROR(SUMIFS('04_Monthly_Perf'!$E$2:$E$217,'04_Monthly_Perf'!$A$2:$A$217,B14)/SUMIFS('04_Monthly_Perf'!$F$2:$F$217,'04_Monthly_Perf'!$A$2:$A$217,B14),0),"")</f>
        <v>0.92340425531914894</v>
      </c>
      <c r="F14" s="16">
        <f>IF(B14&lt;='01_Parameters'!$B$7,IFERROR(SUMIFS('04_Monthly_Perf'!$H$2:$H$217,'04_Monthly_Perf'!$A$2:$A$217,B14)/SUMIFS('04_Monthly_Perf'!$I$2:$I$217,'04_Monthly_Perf'!$A$2:$A$217,B14),0),"")</f>
        <v>0.95660522273425497</v>
      </c>
      <c r="G14" s="19"/>
      <c r="H14" s="19"/>
      <c r="I14" s="19"/>
      <c r="J14" s="19"/>
      <c r="K14" s="19"/>
      <c r="L14" s="19"/>
      <c r="M14" s="19"/>
      <c r="N14" s="13" t="str">
        <f t="shared" si="0"/>
        <v>2026-01</v>
      </c>
      <c r="O14" s="15">
        <f t="shared" si="1"/>
        <v>5175922.8900000006</v>
      </c>
      <c r="P14" s="15" t="str">
        <f t="shared" si="2"/>
        <v/>
      </c>
    </row>
    <row r="15" spans="1:16">
      <c r="A15" s="6" t="s">
        <v>1505</v>
      </c>
      <c r="B15" s="11">
        <v>46054</v>
      </c>
      <c r="C15" s="15">
        <f>IF(B15&lt;='01_Parameters'!$B$7,SUMIFS('03_Actuals'!$D$2:$D$649,'03_Actuals'!$A$2:$A$649,B15),"")</f>
        <v>5977982.5900000017</v>
      </c>
      <c r="D15" s="15" t="str">
        <f>IF(B15&gt;'01_Parameters'!$B$7,SUMIFS('05_Plan_Input'!$L$2:$L$1513,'05_Plan_Input'!$A$2:$A$1513,B15),"")</f>
        <v/>
      </c>
      <c r="E15" s="16">
        <f>IF(B15&lt;='01_Parameters'!$B$7,IFERROR(SUMIFS('04_Monthly_Perf'!$E$2:$E$217,'04_Monthly_Perf'!$A$2:$A$217,B15)/SUMIFS('04_Monthly_Perf'!$F$2:$F$217,'04_Monthly_Perf'!$A$2:$A$217,B15),0),"")</f>
        <v>0.96551724137931039</v>
      </c>
      <c r="F15" s="16">
        <f>IF(B15&lt;='01_Parameters'!$B$7,IFERROR(SUMIFS('04_Monthly_Perf'!$H$2:$H$217,'04_Monthly_Perf'!$A$2:$A$217,B15)/SUMIFS('04_Monthly_Perf'!$I$2:$I$217,'04_Monthly_Perf'!$A$2:$A$217,B15),0),"")</f>
        <v>0.95572916666666663</v>
      </c>
      <c r="G15" s="19"/>
      <c r="H15" s="19"/>
      <c r="I15" s="19"/>
      <c r="J15" s="19"/>
      <c r="K15" s="19"/>
      <c r="L15" s="19"/>
      <c r="M15" s="19"/>
      <c r="N15" s="13" t="str">
        <f t="shared" si="0"/>
        <v>2026-02</v>
      </c>
      <c r="O15" s="15">
        <f t="shared" si="1"/>
        <v>5977982.5900000017</v>
      </c>
      <c r="P15" s="15" t="str">
        <f t="shared" si="2"/>
        <v/>
      </c>
    </row>
    <row r="16" spans="1:16">
      <c r="A16" s="6" t="s">
        <v>1506</v>
      </c>
      <c r="B16" s="11">
        <v>46082</v>
      </c>
      <c r="C16" s="15">
        <f>IF(B16&lt;='01_Parameters'!$B$7,SUMIFS('03_Actuals'!$D$2:$D$649,'03_Actuals'!$A$2:$A$649,B16),"")</f>
        <v>6128801.46</v>
      </c>
      <c r="D16" s="15" t="str">
        <f>IF(B16&gt;'01_Parameters'!$B$7,SUMIFS('05_Plan_Input'!$L$2:$L$1513,'05_Plan_Input'!$A$2:$A$1513,B16),"")</f>
        <v/>
      </c>
      <c r="E16" s="16">
        <f>IF(B16&lt;='01_Parameters'!$B$7,IFERROR(SUMIFS('04_Monthly_Perf'!$E$2:$E$217,'04_Monthly_Perf'!$A$2:$A$217,B16)/SUMIFS('04_Monthly_Perf'!$F$2:$F$217,'04_Monthly_Perf'!$A$2:$A$217,B16),0),"")</f>
        <v>0.95238095238095233</v>
      </c>
      <c r="F16" s="16">
        <f>IF(B16&lt;='01_Parameters'!$B$7,IFERROR(SUMIFS('04_Monthly_Perf'!$H$2:$H$217,'04_Monthly_Perf'!$A$2:$A$217,B16)/SUMIFS('04_Monthly_Perf'!$I$2:$I$217,'04_Monthly_Perf'!$A$2:$A$217,B16),0),"")</f>
        <v>0.9579545454545455</v>
      </c>
      <c r="G16" s="19"/>
      <c r="H16" s="19"/>
      <c r="I16" s="19"/>
      <c r="J16" s="19"/>
      <c r="K16" s="19"/>
      <c r="L16" s="19"/>
      <c r="M16" s="19"/>
      <c r="N16" s="13" t="str">
        <f t="shared" si="0"/>
        <v>2026-03</v>
      </c>
      <c r="O16" s="15">
        <f t="shared" si="1"/>
        <v>6128801.46</v>
      </c>
      <c r="P16" s="15" t="str">
        <f t="shared" si="2"/>
        <v/>
      </c>
    </row>
    <row r="17" spans="1:16">
      <c r="A17" s="6" t="s">
        <v>1507</v>
      </c>
      <c r="B17" s="11">
        <v>46113</v>
      </c>
      <c r="C17" s="15">
        <f>IF(B17&lt;='01_Parameters'!$B$7,SUMIFS('03_Actuals'!$D$2:$D$649,'03_Actuals'!$A$2:$A$649,B17),"")</f>
        <v>6639660.96</v>
      </c>
      <c r="D17" s="15" t="str">
        <f>IF(B17&gt;'01_Parameters'!$B$7,SUMIFS('05_Plan_Input'!$L$2:$L$1513,'05_Plan_Input'!$A$2:$A$1513,B17),"")</f>
        <v/>
      </c>
      <c r="E17" s="16">
        <f>IF(B17&lt;='01_Parameters'!$B$7,IFERROR(SUMIFS('04_Monthly_Perf'!$E$2:$E$217,'04_Monthly_Perf'!$A$2:$A$217,B17)/SUMIFS('04_Monthly_Perf'!$F$2:$F$217,'04_Monthly_Perf'!$A$2:$A$217,B17),0),"")</f>
        <v>0.9869565217391304</v>
      </c>
      <c r="F17" s="16">
        <f>IF(B17&lt;='01_Parameters'!$B$7,IFERROR(SUMIFS('04_Monthly_Perf'!$H$2:$H$217,'04_Monthly_Perf'!$A$2:$A$217,B17)/SUMIFS('04_Monthly_Perf'!$I$2:$I$217,'04_Monthly_Perf'!$A$2:$A$217,B17),0),"")</f>
        <v>0.96475770925110127</v>
      </c>
      <c r="G17" s="19"/>
      <c r="H17" s="19"/>
      <c r="I17" s="19"/>
      <c r="J17" s="19"/>
      <c r="K17" s="19"/>
      <c r="L17" s="19"/>
      <c r="M17" s="19"/>
      <c r="N17" s="13" t="str">
        <f t="shared" si="0"/>
        <v>2026-04</v>
      </c>
      <c r="O17" s="15">
        <f t="shared" si="1"/>
        <v>6639660.96</v>
      </c>
      <c r="P17" s="15" t="str">
        <f t="shared" si="2"/>
        <v/>
      </c>
    </row>
    <row r="18" spans="1:16">
      <c r="A18" s="6" t="s">
        <v>1508</v>
      </c>
      <c r="B18" s="11">
        <v>46143</v>
      </c>
      <c r="C18" s="15">
        <f>IF(B18&lt;='01_Parameters'!$B$7,SUMIFS('03_Actuals'!$D$2:$D$649,'03_Actuals'!$A$2:$A$649,B18),"")</f>
        <v>6992766.1399999997</v>
      </c>
      <c r="D18" s="15" t="str">
        <f>IF(B18&gt;'01_Parameters'!$B$7,SUMIFS('05_Plan_Input'!$L$2:$L$1513,'05_Plan_Input'!$A$2:$A$1513,B18),"")</f>
        <v/>
      </c>
      <c r="E18" s="16">
        <f>IF(B18&lt;='01_Parameters'!$B$7,IFERROR(SUMIFS('04_Monthly_Perf'!$E$2:$E$217,'04_Monthly_Perf'!$A$2:$A$217,B18)/SUMIFS('04_Monthly_Perf'!$F$2:$F$217,'04_Monthly_Perf'!$A$2:$A$217,B18),0),"")</f>
        <v>0.98253275109170302</v>
      </c>
      <c r="F18" s="16">
        <f>IF(B18&lt;='01_Parameters'!$B$7,IFERROR(SUMIFS('04_Monthly_Perf'!$H$2:$H$217,'04_Monthly_Perf'!$A$2:$A$217,B18)/SUMIFS('04_Monthly_Perf'!$I$2:$I$217,'04_Monthly_Perf'!$A$2:$A$217,B18),0),"")</f>
        <v>0.97370370370370374</v>
      </c>
      <c r="G18" s="19"/>
      <c r="H18" s="19"/>
      <c r="I18" s="19"/>
      <c r="J18" s="19"/>
      <c r="K18" s="19"/>
      <c r="L18" s="19"/>
      <c r="M18" s="19"/>
      <c r="N18" s="13" t="str">
        <f t="shared" si="0"/>
        <v>2026-05</v>
      </c>
      <c r="O18" s="15">
        <f t="shared" si="1"/>
        <v>6992766.1399999997</v>
      </c>
      <c r="P18" s="15" t="str">
        <f t="shared" si="2"/>
        <v/>
      </c>
    </row>
    <row r="19" spans="1:16">
      <c r="A19" s="6" t="s">
        <v>1509</v>
      </c>
      <c r="B19" s="11">
        <v>46174</v>
      </c>
      <c r="C19" s="15">
        <f>IF(B19&lt;='01_Parameters'!$B$7,SUMIFS('03_Actuals'!$D$2:$D$649,'03_Actuals'!$A$2:$A$649,B19),"")</f>
        <v>6489805.0300000003</v>
      </c>
      <c r="D19" s="15" t="str">
        <f>IF(B19&gt;'01_Parameters'!$B$7,SUMIFS('05_Plan_Input'!$L$2:$L$1513,'05_Plan_Input'!$A$2:$A$1513,B19),"")</f>
        <v/>
      </c>
      <c r="E19" s="16">
        <f>IF(B19&lt;='01_Parameters'!$B$7,IFERROR(SUMIFS('04_Monthly_Perf'!$E$2:$E$217,'04_Monthly_Perf'!$A$2:$A$217,B19)/SUMIFS('04_Monthly_Perf'!$F$2:$F$217,'04_Monthly_Perf'!$A$2:$A$217,B19),0),"")</f>
        <v>0.97807017543859653</v>
      </c>
      <c r="F19" s="16">
        <f>IF(B19&lt;='01_Parameters'!$B$7,IFERROR(SUMIFS('04_Monthly_Perf'!$H$2:$H$217,'04_Monthly_Perf'!$A$2:$A$217,B19)/SUMIFS('04_Monthly_Perf'!$I$2:$I$217,'04_Monthly_Perf'!$A$2:$A$217,B19),0),"")</f>
        <v>0.97683109118086697</v>
      </c>
      <c r="G19" s="19"/>
      <c r="H19" s="19"/>
      <c r="I19" s="19"/>
      <c r="J19" s="19"/>
      <c r="K19" s="19"/>
      <c r="L19" s="19"/>
      <c r="M19" s="19"/>
      <c r="N19" s="13" t="str">
        <f t="shared" si="0"/>
        <v>2026-06</v>
      </c>
      <c r="O19" s="15">
        <f t="shared" si="1"/>
        <v>6489805.0300000003</v>
      </c>
      <c r="P19" s="15" t="str">
        <f t="shared" si="2"/>
        <v/>
      </c>
    </row>
    <row r="20" spans="1:16">
      <c r="A20" s="6" t="s">
        <v>1510</v>
      </c>
      <c r="B20" s="11">
        <v>46204</v>
      </c>
      <c r="C20" s="15" t="str">
        <f>IF(B20&lt;='01_Parameters'!$B$7,SUMIFS('03_Actuals'!$D$2:$D$649,'03_Actuals'!$A$2:$A$649,B20),"")</f>
        <v/>
      </c>
      <c r="D20" s="15">
        <f>IF(B20&gt;'01_Parameters'!$B$7,SUMIFS('05_Plan_Input'!$L$2:$L$1513,'05_Plan_Input'!$A$2:$A$1513,B20),"")</f>
        <v>5748466.8389435289</v>
      </c>
      <c r="E20" s="16" t="str">
        <f>IF(B20&lt;='01_Parameters'!$B$7,IFERROR(SUMIFS('04_Monthly_Perf'!$E$2:$E$217,'04_Monthly_Perf'!$A$2:$A$217,B20)/SUMIFS('04_Monthly_Perf'!$F$2:$F$217,'04_Monthly_Perf'!$A$2:$A$217,B20),0),"")</f>
        <v/>
      </c>
      <c r="F20" s="16" t="str">
        <f>IF(B20&lt;='01_Parameters'!$B$7,IFERROR(SUMIFS('04_Monthly_Perf'!$H$2:$H$217,'04_Monthly_Perf'!$A$2:$A$217,B20)/SUMIFS('04_Monthly_Perf'!$I$2:$I$217,'04_Monthly_Perf'!$A$2:$A$217,B20),0),"")</f>
        <v/>
      </c>
      <c r="G20" s="19"/>
      <c r="H20" s="19"/>
      <c r="I20" s="19"/>
      <c r="J20" s="19"/>
      <c r="K20" s="19"/>
      <c r="L20" s="19"/>
      <c r="M20" s="19"/>
      <c r="N20" s="13" t="str">
        <f t="shared" si="0"/>
        <v>2026-07</v>
      </c>
      <c r="O20" s="15" t="str">
        <f t="shared" si="1"/>
        <v/>
      </c>
      <c r="P20" s="15">
        <f t="shared" si="2"/>
        <v>5748466.8389435289</v>
      </c>
    </row>
    <row r="21" spans="1:16">
      <c r="A21" s="6" t="s">
        <v>1511</v>
      </c>
      <c r="B21" s="11">
        <v>46235</v>
      </c>
      <c r="C21" s="15" t="str">
        <f>IF(B21&lt;='01_Parameters'!$B$7,SUMIFS('03_Actuals'!$D$2:$D$649,'03_Actuals'!$A$2:$A$649,B21),"")</f>
        <v/>
      </c>
      <c r="D21" s="15">
        <f>IF(B21&gt;'01_Parameters'!$B$7,SUMIFS('05_Plan_Input'!$L$2:$L$1513,'05_Plan_Input'!$A$2:$A$1513,B21),"")</f>
        <v>5393151.8456382351</v>
      </c>
      <c r="E21" s="16" t="str">
        <f>IF(B21&lt;='01_Parameters'!$B$7,IFERROR(SUMIFS('04_Monthly_Perf'!$E$2:$E$217,'04_Monthly_Perf'!$A$2:$A$217,B21)/SUMIFS('04_Monthly_Perf'!$F$2:$F$217,'04_Monthly_Perf'!$A$2:$A$217,B21),0),"")</f>
        <v/>
      </c>
      <c r="F21" s="16" t="str">
        <f>IF(B21&lt;='01_Parameters'!$B$7,IFERROR(SUMIFS('04_Monthly_Perf'!$H$2:$H$217,'04_Monthly_Perf'!$A$2:$A$217,B21)/SUMIFS('04_Monthly_Perf'!$I$2:$I$217,'04_Monthly_Perf'!$A$2:$A$217,B21),0),"")</f>
        <v/>
      </c>
      <c r="G21" s="19"/>
      <c r="H21" s="19"/>
      <c r="I21" s="19"/>
      <c r="J21" s="19"/>
      <c r="K21" s="19"/>
      <c r="L21" s="19"/>
      <c r="M21" s="19"/>
      <c r="N21" s="13" t="str">
        <f t="shared" si="0"/>
        <v>2026-08</v>
      </c>
      <c r="O21" s="15" t="str">
        <f t="shared" si="1"/>
        <v/>
      </c>
      <c r="P21" s="15">
        <f t="shared" si="2"/>
        <v>5393151.8456382351</v>
      </c>
    </row>
    <row r="22" spans="1:16">
      <c r="A22" s="6" t="s">
        <v>1512</v>
      </c>
      <c r="B22" s="11">
        <v>46266</v>
      </c>
      <c r="C22" s="15" t="str">
        <f>IF(B22&lt;='01_Parameters'!$B$7,SUMIFS('03_Actuals'!$D$2:$D$649,'03_Actuals'!$A$2:$A$649,B22),"")</f>
        <v/>
      </c>
      <c r="D22" s="15">
        <f>IF(B22&gt;'01_Parameters'!$B$7,SUMIFS('05_Plan_Input'!$L$2:$L$1513,'05_Plan_Input'!$A$2:$A$1513,B22),"")</f>
        <v>7415155.1393311759</v>
      </c>
      <c r="E22" s="16" t="str">
        <f>IF(B22&lt;='01_Parameters'!$B$7,IFERROR(SUMIFS('04_Monthly_Perf'!$E$2:$E$217,'04_Monthly_Perf'!$A$2:$A$217,B22)/SUMIFS('04_Monthly_Perf'!$F$2:$F$217,'04_Monthly_Perf'!$A$2:$A$217,B22),0),"")</f>
        <v/>
      </c>
      <c r="F22" s="16" t="str">
        <f>IF(B22&lt;='01_Parameters'!$B$7,IFERROR(SUMIFS('04_Monthly_Perf'!$H$2:$H$217,'04_Monthly_Perf'!$A$2:$A$217,B22)/SUMIFS('04_Monthly_Perf'!$I$2:$I$217,'04_Monthly_Perf'!$A$2:$A$217,B22),0),"")</f>
        <v/>
      </c>
      <c r="G22" s="19"/>
      <c r="H22" s="19"/>
      <c r="I22" s="19"/>
      <c r="J22" s="19"/>
      <c r="K22" s="19"/>
      <c r="L22" s="19"/>
      <c r="M22" s="19"/>
      <c r="N22" s="13" t="str">
        <f t="shared" si="0"/>
        <v>2026-09</v>
      </c>
      <c r="O22" s="15" t="str">
        <f t="shared" si="1"/>
        <v/>
      </c>
      <c r="P22" s="15">
        <f t="shared" si="2"/>
        <v>7415155.1393311759</v>
      </c>
    </row>
    <row r="23" spans="1:16">
      <c r="A23" s="6" t="s">
        <v>1513</v>
      </c>
      <c r="B23" s="11">
        <v>46296</v>
      </c>
      <c r="C23" s="15" t="str">
        <f>IF(B23&lt;='01_Parameters'!$B$7,SUMIFS('03_Actuals'!$D$2:$D$649,'03_Actuals'!$A$2:$A$649,B23),"")</f>
        <v/>
      </c>
      <c r="D23" s="15">
        <f>IF(B23&gt;'01_Parameters'!$B$7,SUMIFS('05_Plan_Input'!$L$2:$L$1513,'05_Plan_Input'!$A$2:$A$1513,B23),"")</f>
        <v>8318267.1912629437</v>
      </c>
      <c r="E23" s="16" t="str">
        <f>IF(B23&lt;='01_Parameters'!$B$7,IFERROR(SUMIFS('04_Monthly_Perf'!$E$2:$E$217,'04_Monthly_Perf'!$A$2:$A$217,B23)/SUMIFS('04_Monthly_Perf'!$F$2:$F$217,'04_Monthly_Perf'!$A$2:$A$217,B23),0),"")</f>
        <v/>
      </c>
      <c r="F23" s="16" t="str">
        <f>IF(B23&lt;='01_Parameters'!$B$7,IFERROR(SUMIFS('04_Monthly_Perf'!$H$2:$H$217,'04_Monthly_Perf'!$A$2:$A$217,B23)/SUMIFS('04_Monthly_Perf'!$I$2:$I$217,'04_Monthly_Perf'!$A$2:$A$217,B23),0),"")</f>
        <v/>
      </c>
      <c r="G23" s="19"/>
      <c r="H23" s="19"/>
      <c r="I23" s="19"/>
      <c r="J23" s="19"/>
      <c r="K23" s="19"/>
      <c r="L23" s="19"/>
      <c r="M23" s="19"/>
      <c r="N23" s="13" t="str">
        <f t="shared" si="0"/>
        <v>2026-10</v>
      </c>
      <c r="O23" s="15" t="str">
        <f t="shared" si="1"/>
        <v/>
      </c>
      <c r="P23" s="15">
        <f t="shared" si="2"/>
        <v>8318267.1912629437</v>
      </c>
    </row>
    <row r="24" spans="1:16">
      <c r="A24" s="6" t="s">
        <v>1514</v>
      </c>
      <c r="B24" s="11">
        <v>46327</v>
      </c>
      <c r="C24" s="15" t="str">
        <f>IF(B24&lt;='01_Parameters'!$B$7,SUMIFS('03_Actuals'!$D$2:$D$649,'03_Actuals'!$A$2:$A$649,B24),"")</f>
        <v/>
      </c>
      <c r="D24" s="15">
        <f>IF(B24&gt;'01_Parameters'!$B$7,SUMIFS('05_Plan_Input'!$L$2:$L$1513,'05_Plan_Input'!$A$2:$A$1513,B24),"")</f>
        <v>9685976.3812845889</v>
      </c>
      <c r="E24" s="16" t="str">
        <f>IF(B24&lt;='01_Parameters'!$B$7,IFERROR(SUMIFS('04_Monthly_Perf'!$E$2:$E$217,'04_Monthly_Perf'!$A$2:$A$217,B24)/SUMIFS('04_Monthly_Perf'!$F$2:$F$217,'04_Monthly_Perf'!$A$2:$A$217,B24),0),"")</f>
        <v/>
      </c>
      <c r="F24" s="16" t="str">
        <f>IF(B24&lt;='01_Parameters'!$B$7,IFERROR(SUMIFS('04_Monthly_Perf'!$H$2:$H$217,'04_Monthly_Perf'!$A$2:$A$217,B24)/SUMIFS('04_Monthly_Perf'!$I$2:$I$217,'04_Monthly_Perf'!$A$2:$A$217,B24),0),"")</f>
        <v/>
      </c>
      <c r="G24" s="19"/>
      <c r="H24" s="19"/>
      <c r="I24" s="19"/>
      <c r="J24" s="19"/>
      <c r="K24" s="19"/>
      <c r="L24" s="19"/>
      <c r="M24" s="19"/>
      <c r="N24" s="13" t="str">
        <f t="shared" si="0"/>
        <v>2026-11</v>
      </c>
      <c r="O24" s="15" t="str">
        <f t="shared" si="1"/>
        <v/>
      </c>
      <c r="P24" s="15">
        <f t="shared" si="2"/>
        <v>9685976.3812845889</v>
      </c>
    </row>
    <row r="25" spans="1:16">
      <c r="A25" s="6" t="s">
        <v>1515</v>
      </c>
      <c r="B25" s="11">
        <v>46357</v>
      </c>
      <c r="C25" s="15" t="str">
        <f>IF(B25&lt;='01_Parameters'!$B$7,SUMIFS('03_Actuals'!$D$2:$D$649,'03_Actuals'!$A$2:$A$649,B25),"")</f>
        <v/>
      </c>
      <c r="D25" s="15">
        <f>IF(B25&gt;'01_Parameters'!$B$7,SUMIFS('05_Plan_Input'!$L$2:$L$1513,'05_Plan_Input'!$A$2:$A$1513,B25),"")</f>
        <v>13624650.171928873</v>
      </c>
      <c r="E25" s="16" t="str">
        <f>IF(B25&lt;='01_Parameters'!$B$7,IFERROR(SUMIFS('04_Monthly_Perf'!$E$2:$E$217,'04_Monthly_Perf'!$A$2:$A$217,B25)/SUMIFS('04_Monthly_Perf'!$F$2:$F$217,'04_Monthly_Perf'!$A$2:$A$217,B25),0),"")</f>
        <v/>
      </c>
      <c r="F25" s="16" t="str">
        <f>IF(B25&lt;='01_Parameters'!$B$7,IFERROR(SUMIFS('04_Monthly_Perf'!$H$2:$H$217,'04_Monthly_Perf'!$A$2:$A$217,B25)/SUMIFS('04_Monthly_Perf'!$I$2:$I$217,'04_Monthly_Perf'!$A$2:$A$217,B25),0),"")</f>
        <v/>
      </c>
      <c r="G25" s="19"/>
      <c r="H25" s="19"/>
      <c r="I25" s="19"/>
      <c r="J25" s="19"/>
      <c r="K25" s="19"/>
      <c r="L25" s="19"/>
      <c r="M25" s="19"/>
      <c r="N25" s="13" t="str">
        <f t="shared" si="0"/>
        <v>2026-12</v>
      </c>
      <c r="O25" s="15" t="str">
        <f t="shared" si="1"/>
        <v/>
      </c>
      <c r="P25" s="15">
        <f t="shared" si="2"/>
        <v>13624650.171928873</v>
      </c>
    </row>
    <row r="26" spans="1:16">
      <c r="A26" s="6" t="s">
        <v>1516</v>
      </c>
      <c r="B26" s="11">
        <v>46388</v>
      </c>
      <c r="C26" s="15" t="str">
        <f>IF(B26&lt;='01_Parameters'!$B$7,SUMIFS('03_Actuals'!$D$2:$D$649,'03_Actuals'!$A$2:$A$649,B26),"")</f>
        <v/>
      </c>
      <c r="D26" s="15">
        <f>IF(B26&gt;'01_Parameters'!$B$7,SUMIFS('05_Plan_Input'!$L$2:$L$1513,'05_Plan_Input'!$A$2:$A$1513,B26),"")</f>
        <v>6039800.925979563</v>
      </c>
      <c r="E26" s="16" t="str">
        <f>IF(B26&lt;='01_Parameters'!$B$7,IFERROR(SUMIFS('04_Monthly_Perf'!$E$2:$E$217,'04_Monthly_Perf'!$A$2:$A$217,B26)/SUMIFS('04_Monthly_Perf'!$F$2:$F$217,'04_Monthly_Perf'!$A$2:$A$217,B26),0),"")</f>
        <v/>
      </c>
      <c r="F26" s="16" t="str">
        <f>IF(B26&lt;='01_Parameters'!$B$7,IFERROR(SUMIFS('04_Monthly_Perf'!$H$2:$H$217,'04_Monthly_Perf'!$A$2:$A$217,B26)/SUMIFS('04_Monthly_Perf'!$I$2:$I$217,'04_Monthly_Perf'!$A$2:$A$217,B26),0),"")</f>
        <v/>
      </c>
      <c r="G26" s="19"/>
      <c r="H26" s="19"/>
      <c r="I26" s="19"/>
      <c r="J26" s="19"/>
      <c r="K26" s="19"/>
      <c r="L26" s="19"/>
      <c r="M26" s="19"/>
      <c r="N26" s="13" t="str">
        <f t="shared" si="0"/>
        <v>2027-01</v>
      </c>
      <c r="O26" s="15" t="str">
        <f t="shared" si="1"/>
        <v/>
      </c>
      <c r="P26" s="15">
        <f t="shared" si="2"/>
        <v>6039800.925979563</v>
      </c>
    </row>
    <row r="27" spans="1:16">
      <c r="A27" s="6" t="s">
        <v>1517</v>
      </c>
      <c r="B27" s="11">
        <v>46419</v>
      </c>
      <c r="C27" s="15" t="str">
        <f>IF(B27&lt;='01_Parameters'!$B$7,SUMIFS('03_Actuals'!$D$2:$D$649,'03_Actuals'!$A$2:$A$649,B27),"")</f>
        <v/>
      </c>
      <c r="D27" s="15">
        <f>IF(B27&gt;'01_Parameters'!$B$7,SUMIFS('05_Plan_Input'!$L$2:$L$1513,'05_Plan_Input'!$A$2:$A$1513,B27),"")</f>
        <v>6982839.9986058185</v>
      </c>
      <c r="E27" s="16" t="str">
        <f>IF(B27&lt;='01_Parameters'!$B$7,IFERROR(SUMIFS('04_Monthly_Perf'!$E$2:$E$217,'04_Monthly_Perf'!$A$2:$A$217,B27)/SUMIFS('04_Monthly_Perf'!$F$2:$F$217,'04_Monthly_Perf'!$A$2:$A$217,B27),0),"")</f>
        <v/>
      </c>
      <c r="F27" s="16" t="str">
        <f>IF(B27&lt;='01_Parameters'!$B$7,IFERROR(SUMIFS('04_Monthly_Perf'!$H$2:$H$217,'04_Monthly_Perf'!$A$2:$A$217,B27)/SUMIFS('04_Monthly_Perf'!$I$2:$I$217,'04_Monthly_Perf'!$A$2:$A$217,B27),0),"")</f>
        <v/>
      </c>
      <c r="G27" s="19"/>
      <c r="H27" s="19"/>
      <c r="I27" s="19"/>
      <c r="J27" s="19"/>
      <c r="K27" s="19"/>
      <c r="L27" s="19"/>
      <c r="M27" s="19"/>
      <c r="N27" s="13" t="str">
        <f t="shared" si="0"/>
        <v>2027-02</v>
      </c>
      <c r="O27" s="15" t="str">
        <f t="shared" si="1"/>
        <v/>
      </c>
      <c r="P27" s="15">
        <f t="shared" si="2"/>
        <v>6982839.9986058185</v>
      </c>
    </row>
    <row r="28" spans="1:16">
      <c r="A28" s="6" t="s">
        <v>1518</v>
      </c>
      <c r="B28" s="11">
        <v>46447</v>
      </c>
      <c r="C28" s="15" t="str">
        <f>IF(B28&lt;='01_Parameters'!$B$7,SUMIFS('03_Actuals'!$D$2:$D$649,'03_Actuals'!$A$2:$A$649,B28),"")</f>
        <v/>
      </c>
      <c r="D28" s="15">
        <f>IF(B28&gt;'01_Parameters'!$B$7,SUMIFS('05_Plan_Input'!$L$2:$L$1513,'05_Plan_Input'!$A$2:$A$1513,B28),"")</f>
        <v>7201500.1027184706</v>
      </c>
      <c r="E28" s="16" t="str">
        <f>IF(B28&lt;='01_Parameters'!$B$7,IFERROR(SUMIFS('04_Monthly_Perf'!$E$2:$E$217,'04_Monthly_Perf'!$A$2:$A$217,B28)/SUMIFS('04_Monthly_Perf'!$F$2:$F$217,'04_Monthly_Perf'!$A$2:$A$217,B28),0),"")</f>
        <v/>
      </c>
      <c r="F28" s="16" t="str">
        <f>IF(B28&lt;='01_Parameters'!$B$7,IFERROR(SUMIFS('04_Monthly_Perf'!$H$2:$H$217,'04_Monthly_Perf'!$A$2:$A$217,B28)/SUMIFS('04_Monthly_Perf'!$I$2:$I$217,'04_Monthly_Perf'!$A$2:$A$217,B28),0),"")</f>
        <v/>
      </c>
      <c r="G28" s="19"/>
      <c r="H28" s="19"/>
      <c r="I28" s="19"/>
      <c r="J28" s="19"/>
      <c r="K28" s="19"/>
      <c r="L28" s="19"/>
      <c r="M28" s="19"/>
      <c r="N28" s="13" t="str">
        <f t="shared" si="0"/>
        <v>2027-03</v>
      </c>
      <c r="O28" s="15" t="str">
        <f t="shared" si="1"/>
        <v/>
      </c>
      <c r="P28" s="15">
        <f t="shared" si="2"/>
        <v>7201500.1027184706</v>
      </c>
    </row>
    <row r="29" spans="1:16">
      <c r="A29" s="6" t="s">
        <v>1519</v>
      </c>
      <c r="B29" s="11">
        <v>46478</v>
      </c>
      <c r="C29" s="15" t="str">
        <f>IF(B29&lt;='01_Parameters'!$B$7,SUMIFS('03_Actuals'!$D$2:$D$649,'03_Actuals'!$A$2:$A$649,B29),"")</f>
        <v/>
      </c>
      <c r="D29" s="15">
        <f>IF(B29&gt;'01_Parameters'!$B$7,SUMIFS('05_Plan_Input'!$L$2:$L$1513,'05_Plan_Input'!$A$2:$A$1513,B29),"")</f>
        <v>7541731.2325484054</v>
      </c>
      <c r="E29" s="16" t="str">
        <f>IF(B29&lt;='01_Parameters'!$B$7,IFERROR(SUMIFS('04_Monthly_Perf'!$E$2:$E$217,'04_Monthly_Perf'!$A$2:$A$217,B29)/SUMIFS('04_Monthly_Perf'!$F$2:$F$217,'04_Monthly_Perf'!$A$2:$A$217,B29),0),"")</f>
        <v/>
      </c>
      <c r="F29" s="16" t="str">
        <f>IF(B29&lt;='01_Parameters'!$B$7,IFERROR(SUMIFS('04_Monthly_Perf'!$H$2:$H$217,'04_Monthly_Perf'!$A$2:$A$217,B29)/SUMIFS('04_Monthly_Perf'!$I$2:$I$217,'04_Monthly_Perf'!$A$2:$A$217,B29),0),"")</f>
        <v/>
      </c>
      <c r="G29" s="19"/>
      <c r="H29" s="19"/>
      <c r="I29" s="19"/>
      <c r="J29" s="19"/>
      <c r="K29" s="19"/>
      <c r="L29" s="19"/>
      <c r="M29" s="19"/>
      <c r="N29" s="13" t="str">
        <f t="shared" si="0"/>
        <v>2027-04</v>
      </c>
      <c r="O29" s="15" t="str">
        <f t="shared" si="1"/>
        <v/>
      </c>
      <c r="P29" s="15">
        <f t="shared" si="2"/>
        <v>7541731.2325484054</v>
      </c>
    </row>
    <row r="30" spans="1:16">
      <c r="A30" s="6" t="s">
        <v>1520</v>
      </c>
      <c r="B30" s="11">
        <v>46508</v>
      </c>
      <c r="C30" s="15" t="str">
        <f>IF(B30&lt;='01_Parameters'!$B$7,SUMIFS('03_Actuals'!$D$2:$D$649,'03_Actuals'!$A$2:$A$649,B30),"")</f>
        <v/>
      </c>
      <c r="D30" s="15">
        <f>IF(B30&gt;'01_Parameters'!$B$7,SUMIFS('05_Plan_Input'!$L$2:$L$1513,'05_Plan_Input'!$A$2:$A$1513,B30),"")</f>
        <v>8079795.5129260644</v>
      </c>
      <c r="E30" s="16" t="str">
        <f>IF(B30&lt;='01_Parameters'!$B$7,IFERROR(SUMIFS('04_Monthly_Perf'!$E$2:$E$217,'04_Monthly_Perf'!$A$2:$A$217,B30)/SUMIFS('04_Monthly_Perf'!$F$2:$F$217,'04_Monthly_Perf'!$A$2:$A$217,B30),0),"")</f>
        <v/>
      </c>
      <c r="F30" s="16" t="str">
        <f>IF(B30&lt;='01_Parameters'!$B$7,IFERROR(SUMIFS('04_Monthly_Perf'!$H$2:$H$217,'04_Monthly_Perf'!$A$2:$A$217,B30)/SUMIFS('04_Monthly_Perf'!$I$2:$I$217,'04_Monthly_Perf'!$A$2:$A$217,B30),0),"")</f>
        <v/>
      </c>
      <c r="G30" s="19"/>
      <c r="H30" s="19"/>
      <c r="I30" s="19"/>
      <c r="J30" s="19"/>
      <c r="K30" s="19"/>
      <c r="L30" s="19"/>
      <c r="M30" s="19"/>
      <c r="N30" s="13" t="str">
        <f t="shared" si="0"/>
        <v>2027-05</v>
      </c>
      <c r="O30" s="15" t="str">
        <f t="shared" si="1"/>
        <v/>
      </c>
      <c r="P30" s="15">
        <f t="shared" si="2"/>
        <v>8079795.5129260644</v>
      </c>
    </row>
    <row r="31" spans="1:16">
      <c r="A31" s="6" t="s">
        <v>1521</v>
      </c>
      <c r="B31" s="11">
        <v>46539</v>
      </c>
      <c r="C31" s="15" t="str">
        <f>IF(B31&lt;='01_Parameters'!$B$7,SUMIFS('03_Actuals'!$D$2:$D$649,'03_Actuals'!$A$2:$A$649,B31),"")</f>
        <v/>
      </c>
      <c r="D31" s="15">
        <f>IF(B31&gt;'01_Parameters'!$B$7,SUMIFS('05_Plan_Input'!$L$2:$L$1513,'05_Plan_Input'!$A$2:$A$1513,B31),"")</f>
        <v>7459906.0769298766</v>
      </c>
      <c r="E31" s="16" t="str">
        <f>IF(B31&lt;='01_Parameters'!$B$7,IFERROR(SUMIFS('04_Monthly_Perf'!$E$2:$E$217,'04_Monthly_Perf'!$A$2:$A$217,B31)/SUMIFS('04_Monthly_Perf'!$F$2:$F$217,'04_Monthly_Perf'!$A$2:$A$217,B31),0),"")</f>
        <v/>
      </c>
      <c r="F31" s="16" t="str">
        <f>IF(B31&lt;='01_Parameters'!$B$7,IFERROR(SUMIFS('04_Monthly_Perf'!$H$2:$H$217,'04_Monthly_Perf'!$A$2:$A$217,B31)/SUMIFS('04_Monthly_Perf'!$I$2:$I$217,'04_Monthly_Perf'!$A$2:$A$217,B31),0),"")</f>
        <v/>
      </c>
      <c r="G31" s="19"/>
      <c r="H31" s="19"/>
      <c r="I31" s="19"/>
      <c r="J31" s="19"/>
      <c r="K31" s="19"/>
      <c r="L31" s="19"/>
      <c r="M31" s="19"/>
      <c r="N31" s="13" t="str">
        <f t="shared" si="0"/>
        <v>2027-06</v>
      </c>
      <c r="O31" s="15" t="str">
        <f t="shared" si="1"/>
        <v/>
      </c>
      <c r="P31" s="15">
        <f t="shared" si="2"/>
        <v>7459906.0769298766</v>
      </c>
    </row>
    <row r="32" spans="1:16">
      <c r="A32" s="6" t="s">
        <v>1522</v>
      </c>
      <c r="B32" s="11">
        <v>46569</v>
      </c>
      <c r="C32" s="15" t="str">
        <f>IF(B32&lt;='01_Parameters'!$B$7,SUMIFS('03_Actuals'!$D$2:$D$649,'03_Actuals'!$A$2:$A$649,B32),"")</f>
        <v/>
      </c>
      <c r="D32" s="15">
        <f>IF(B32&gt;'01_Parameters'!$B$7,SUMIFS('05_Plan_Input'!$L$2:$L$1513,'05_Plan_Input'!$A$2:$A$1513,B32),"")</f>
        <v>6299225.5033643842</v>
      </c>
      <c r="E32" s="16" t="str">
        <f>IF(B32&lt;='01_Parameters'!$B$7,IFERROR(SUMIFS('04_Monthly_Perf'!$E$2:$E$217,'04_Monthly_Perf'!$A$2:$A$217,B32)/SUMIFS('04_Monthly_Perf'!$F$2:$F$217,'04_Monthly_Perf'!$A$2:$A$217,B32),0),"")</f>
        <v/>
      </c>
      <c r="F32" s="16" t="str">
        <f>IF(B32&lt;='01_Parameters'!$B$7,IFERROR(SUMIFS('04_Monthly_Perf'!$H$2:$H$217,'04_Monthly_Perf'!$A$2:$A$217,B32)/SUMIFS('04_Monthly_Perf'!$I$2:$I$217,'04_Monthly_Perf'!$A$2:$A$217,B32),0),"")</f>
        <v/>
      </c>
      <c r="G32" s="19"/>
      <c r="H32" s="19"/>
      <c r="I32" s="19"/>
      <c r="J32" s="19"/>
      <c r="K32" s="19"/>
      <c r="L32" s="19"/>
      <c r="M32" s="19"/>
      <c r="N32" s="13" t="str">
        <f t="shared" si="0"/>
        <v>2027-07</v>
      </c>
      <c r="O32" s="15" t="str">
        <f t="shared" si="1"/>
        <v/>
      </c>
      <c r="P32" s="15">
        <f t="shared" si="2"/>
        <v>6299225.5033643842</v>
      </c>
    </row>
    <row r="33" spans="1:16">
      <c r="A33" s="6" t="s">
        <v>1523</v>
      </c>
      <c r="B33" s="11">
        <v>46600</v>
      </c>
      <c r="C33" s="15" t="str">
        <f>IF(B33&lt;='01_Parameters'!$B$7,SUMIFS('03_Actuals'!$D$2:$D$649,'03_Actuals'!$A$2:$A$649,B33),"")</f>
        <v/>
      </c>
      <c r="D33" s="15">
        <f>IF(B33&gt;'01_Parameters'!$B$7,SUMIFS('05_Plan_Input'!$L$2:$L$1513,'05_Plan_Input'!$A$2:$A$1513,B33),"")</f>
        <v>6008865.1131571336</v>
      </c>
      <c r="E33" s="16" t="str">
        <f>IF(B33&lt;='01_Parameters'!$B$7,IFERROR(SUMIFS('04_Monthly_Perf'!$E$2:$E$217,'04_Monthly_Perf'!$A$2:$A$217,B33)/SUMIFS('04_Monthly_Perf'!$F$2:$F$217,'04_Monthly_Perf'!$A$2:$A$217,B33),0),"")</f>
        <v/>
      </c>
      <c r="F33" s="16" t="str">
        <f>IF(B33&lt;='01_Parameters'!$B$7,IFERROR(SUMIFS('04_Monthly_Perf'!$H$2:$H$217,'04_Monthly_Perf'!$A$2:$A$217,B33)/SUMIFS('04_Monthly_Perf'!$I$2:$I$217,'04_Monthly_Perf'!$A$2:$A$217,B33),0),"")</f>
        <v/>
      </c>
      <c r="G33" s="19"/>
      <c r="H33" s="19"/>
      <c r="I33" s="19"/>
      <c r="J33" s="19"/>
      <c r="K33" s="19"/>
      <c r="L33" s="19"/>
      <c r="M33" s="19"/>
      <c r="N33" s="13" t="str">
        <f t="shared" si="0"/>
        <v>2027-08</v>
      </c>
      <c r="O33" s="15" t="str">
        <f t="shared" si="1"/>
        <v/>
      </c>
      <c r="P33" s="15">
        <f t="shared" si="2"/>
        <v>6008865.1131571336</v>
      </c>
    </row>
    <row r="34" spans="1:16">
      <c r="A34" s="6" t="s">
        <v>1524</v>
      </c>
      <c r="B34" s="11">
        <v>46631</v>
      </c>
      <c r="C34" s="15" t="str">
        <f>IF(B34&lt;='01_Parameters'!$B$7,SUMIFS('03_Actuals'!$D$2:$D$649,'03_Actuals'!$A$2:$A$649,B34),"")</f>
        <v/>
      </c>
      <c r="D34" s="15">
        <f>IF(B34&gt;'01_Parameters'!$B$7,SUMIFS('05_Plan_Input'!$L$2:$L$1513,'05_Plan_Input'!$A$2:$A$1513,B34),"")</f>
        <v>8657626.5101265684</v>
      </c>
      <c r="E34" s="16" t="str">
        <f>IF(B34&lt;='01_Parameters'!$B$7,IFERROR(SUMIFS('04_Monthly_Perf'!$E$2:$E$217,'04_Monthly_Perf'!$A$2:$A$217,B34)/SUMIFS('04_Monthly_Perf'!$F$2:$F$217,'04_Monthly_Perf'!$A$2:$A$217,B34),0),"")</f>
        <v/>
      </c>
      <c r="F34" s="16" t="str">
        <f>IF(B34&lt;='01_Parameters'!$B$7,IFERROR(SUMIFS('04_Monthly_Perf'!$H$2:$H$217,'04_Monthly_Perf'!$A$2:$A$217,B34)/SUMIFS('04_Monthly_Perf'!$I$2:$I$217,'04_Monthly_Perf'!$A$2:$A$217,B34),0),"")</f>
        <v/>
      </c>
      <c r="G34" s="19"/>
      <c r="H34" s="19"/>
      <c r="I34" s="19"/>
      <c r="J34" s="19"/>
      <c r="K34" s="19"/>
      <c r="L34" s="19"/>
      <c r="M34" s="19"/>
      <c r="N34" s="13" t="str">
        <f t="shared" ref="N34:N61" si="3">A34</f>
        <v>2027-09</v>
      </c>
      <c r="O34" s="15" t="str">
        <f t="shared" ref="O34:O61" si="4">C34</f>
        <v/>
      </c>
      <c r="P34" s="15">
        <f t="shared" ref="P34:P61" si="5">D34</f>
        <v>8657626.5101265684</v>
      </c>
    </row>
    <row r="35" spans="1:16">
      <c r="A35" s="6" t="s">
        <v>1525</v>
      </c>
      <c r="B35" s="11">
        <v>46661</v>
      </c>
      <c r="C35" s="15" t="str">
        <f>IF(B35&lt;='01_Parameters'!$B$7,SUMIFS('03_Actuals'!$D$2:$D$649,'03_Actuals'!$A$2:$A$649,B35),"")</f>
        <v/>
      </c>
      <c r="D35" s="15">
        <f>IF(B35&gt;'01_Parameters'!$B$7,SUMIFS('05_Plan_Input'!$L$2:$L$1513,'05_Plan_Input'!$A$2:$A$1513,B35),"")</f>
        <v>9753134.6469682716</v>
      </c>
      <c r="E35" s="16" t="str">
        <f>IF(B35&lt;='01_Parameters'!$B$7,IFERROR(SUMIFS('04_Monthly_Perf'!$E$2:$E$217,'04_Monthly_Perf'!$A$2:$A$217,B35)/SUMIFS('04_Monthly_Perf'!$F$2:$F$217,'04_Monthly_Perf'!$A$2:$A$217,B35),0),"")</f>
        <v/>
      </c>
      <c r="F35" s="16" t="str">
        <f>IF(B35&lt;='01_Parameters'!$B$7,IFERROR(SUMIFS('04_Monthly_Perf'!$H$2:$H$217,'04_Monthly_Perf'!$A$2:$A$217,B35)/SUMIFS('04_Monthly_Perf'!$I$2:$I$217,'04_Monthly_Perf'!$A$2:$A$217,B35),0),"")</f>
        <v/>
      </c>
      <c r="G35" s="19"/>
      <c r="H35" s="19"/>
      <c r="I35" s="19"/>
      <c r="J35" s="19"/>
      <c r="K35" s="19"/>
      <c r="L35" s="19"/>
      <c r="M35" s="19"/>
      <c r="N35" s="13" t="str">
        <f t="shared" si="3"/>
        <v>2027-10</v>
      </c>
      <c r="O35" s="15" t="str">
        <f t="shared" si="4"/>
        <v/>
      </c>
      <c r="P35" s="15">
        <f t="shared" si="5"/>
        <v>9753134.6469682716</v>
      </c>
    </row>
    <row r="36" spans="1:16">
      <c r="A36" s="6" t="s">
        <v>1526</v>
      </c>
      <c r="B36" s="11">
        <v>46692</v>
      </c>
      <c r="C36" s="15" t="str">
        <f>IF(B36&lt;='01_Parameters'!$B$7,SUMIFS('03_Actuals'!$D$2:$D$649,'03_Actuals'!$A$2:$A$649,B36),"")</f>
        <v/>
      </c>
      <c r="D36" s="15">
        <f>IF(B36&gt;'01_Parameters'!$B$7,SUMIFS('05_Plan_Input'!$L$2:$L$1513,'05_Plan_Input'!$A$2:$A$1513,B36),"")</f>
        <v>11099657.486041285</v>
      </c>
      <c r="E36" s="16" t="str">
        <f>IF(B36&lt;='01_Parameters'!$B$7,IFERROR(SUMIFS('04_Monthly_Perf'!$E$2:$E$217,'04_Monthly_Perf'!$A$2:$A$217,B36)/SUMIFS('04_Monthly_Perf'!$F$2:$F$217,'04_Monthly_Perf'!$A$2:$A$217,B36),0),"")</f>
        <v/>
      </c>
      <c r="F36" s="16" t="str">
        <f>IF(B36&lt;='01_Parameters'!$B$7,IFERROR(SUMIFS('04_Monthly_Perf'!$H$2:$H$217,'04_Monthly_Perf'!$A$2:$A$217,B36)/SUMIFS('04_Monthly_Perf'!$I$2:$I$217,'04_Monthly_Perf'!$A$2:$A$217,B36),0),"")</f>
        <v/>
      </c>
      <c r="G36" s="19"/>
      <c r="H36" s="19"/>
      <c r="I36" s="19"/>
      <c r="J36" s="19"/>
      <c r="K36" s="19"/>
      <c r="L36" s="19"/>
      <c r="M36" s="19"/>
      <c r="N36" s="13" t="str">
        <f t="shared" si="3"/>
        <v>2027-11</v>
      </c>
      <c r="O36" s="15" t="str">
        <f t="shared" si="4"/>
        <v/>
      </c>
      <c r="P36" s="15">
        <f t="shared" si="5"/>
        <v>11099657.486041285</v>
      </c>
    </row>
    <row r="37" spans="1:16">
      <c r="A37" s="6" t="s">
        <v>1527</v>
      </c>
      <c r="B37" s="11">
        <v>46722</v>
      </c>
      <c r="C37" s="15" t="str">
        <f>IF(B37&lt;='01_Parameters'!$B$7,SUMIFS('03_Actuals'!$D$2:$D$649,'03_Actuals'!$A$2:$A$649,B37),"")</f>
        <v/>
      </c>
      <c r="D37" s="15">
        <f>IF(B37&gt;'01_Parameters'!$B$7,SUMIFS('05_Plan_Input'!$L$2:$L$1513,'05_Plan_Input'!$A$2:$A$1513,B37),"")</f>
        <v>15927767.358820427</v>
      </c>
      <c r="E37" s="16" t="str">
        <f>IF(B37&lt;='01_Parameters'!$B$7,IFERROR(SUMIFS('04_Monthly_Perf'!$E$2:$E$217,'04_Monthly_Perf'!$A$2:$A$217,B37)/SUMIFS('04_Monthly_Perf'!$F$2:$F$217,'04_Monthly_Perf'!$A$2:$A$217,B37),0),"")</f>
        <v/>
      </c>
      <c r="F37" s="16" t="str">
        <f>IF(B37&lt;='01_Parameters'!$B$7,IFERROR(SUMIFS('04_Monthly_Perf'!$H$2:$H$217,'04_Monthly_Perf'!$A$2:$A$217,B37)/SUMIFS('04_Monthly_Perf'!$I$2:$I$217,'04_Monthly_Perf'!$A$2:$A$217,B37),0),"")</f>
        <v/>
      </c>
      <c r="G37" s="19"/>
      <c r="H37" s="19"/>
      <c r="I37" s="19"/>
      <c r="J37" s="19"/>
      <c r="K37" s="19"/>
      <c r="L37" s="19"/>
      <c r="M37" s="19"/>
      <c r="N37" s="13" t="str">
        <f t="shared" si="3"/>
        <v>2027-12</v>
      </c>
      <c r="O37" s="15" t="str">
        <f t="shared" si="4"/>
        <v/>
      </c>
      <c r="P37" s="15">
        <f t="shared" si="5"/>
        <v>15927767.358820427</v>
      </c>
    </row>
    <row r="38" spans="1:16">
      <c r="A38" s="6" t="s">
        <v>1528</v>
      </c>
      <c r="B38" s="11">
        <v>46753</v>
      </c>
      <c r="C38" s="15" t="str">
        <f>IF(B38&lt;='01_Parameters'!$B$7,SUMIFS('03_Actuals'!$D$2:$D$649,'03_Actuals'!$A$2:$A$649,B38),"")</f>
        <v/>
      </c>
      <c r="D38" s="15">
        <f>IF(B38&gt;'01_Parameters'!$B$7,SUMIFS('05_Plan_Input'!$L$2:$L$1513,'05_Plan_Input'!$A$2:$A$1513,B38),"")</f>
        <v>7047517.629612253</v>
      </c>
      <c r="E38" s="16" t="str">
        <f>IF(B38&lt;='01_Parameters'!$B$7,IFERROR(SUMIFS('04_Monthly_Perf'!$E$2:$E$217,'04_Monthly_Perf'!$A$2:$A$217,B38)/SUMIFS('04_Monthly_Perf'!$F$2:$F$217,'04_Monthly_Perf'!$A$2:$A$217,B38),0),"")</f>
        <v/>
      </c>
      <c r="F38" s="16" t="str">
        <f>IF(B38&lt;='01_Parameters'!$B$7,IFERROR(SUMIFS('04_Monthly_Perf'!$H$2:$H$217,'04_Monthly_Perf'!$A$2:$A$217,B38)/SUMIFS('04_Monthly_Perf'!$I$2:$I$217,'04_Monthly_Perf'!$A$2:$A$217,B38),0),"")</f>
        <v/>
      </c>
      <c r="G38" s="19"/>
      <c r="H38" s="19"/>
      <c r="I38" s="19"/>
      <c r="J38" s="19"/>
      <c r="K38" s="19"/>
      <c r="L38" s="19"/>
      <c r="M38" s="19"/>
      <c r="N38" s="13" t="str">
        <f t="shared" si="3"/>
        <v>2028-01</v>
      </c>
      <c r="O38" s="15" t="str">
        <f t="shared" si="4"/>
        <v/>
      </c>
      <c r="P38" s="15">
        <f t="shared" si="5"/>
        <v>7047517.629612253</v>
      </c>
    </row>
    <row r="39" spans="1:16">
      <c r="A39" s="6" t="s">
        <v>1529</v>
      </c>
      <c r="B39" s="11">
        <v>46784</v>
      </c>
      <c r="C39" s="15" t="str">
        <f>IF(B39&lt;='01_Parameters'!$B$7,SUMIFS('03_Actuals'!$D$2:$D$649,'03_Actuals'!$A$2:$A$649,B39),"")</f>
        <v/>
      </c>
      <c r="D39" s="15">
        <f>IF(B39&gt;'01_Parameters'!$B$7,SUMIFS('05_Plan_Input'!$L$2:$L$1513,'05_Plan_Input'!$A$2:$A$1513,B39),"")</f>
        <v>8010568.9241401721</v>
      </c>
      <c r="E39" s="16" t="str">
        <f>IF(B39&lt;='01_Parameters'!$B$7,IFERROR(SUMIFS('04_Monthly_Perf'!$E$2:$E$217,'04_Monthly_Perf'!$A$2:$A$217,B39)/SUMIFS('04_Monthly_Perf'!$F$2:$F$217,'04_Monthly_Perf'!$A$2:$A$217,B39),0),"")</f>
        <v/>
      </c>
      <c r="F39" s="16" t="str">
        <f>IF(B39&lt;='01_Parameters'!$B$7,IFERROR(SUMIFS('04_Monthly_Perf'!$H$2:$H$217,'04_Monthly_Perf'!$A$2:$A$217,B39)/SUMIFS('04_Monthly_Perf'!$I$2:$I$217,'04_Monthly_Perf'!$A$2:$A$217,B39),0),"")</f>
        <v/>
      </c>
      <c r="G39" s="19"/>
      <c r="H39" s="19"/>
      <c r="I39" s="19"/>
      <c r="J39" s="19"/>
      <c r="K39" s="19"/>
      <c r="L39" s="19"/>
      <c r="M39" s="19"/>
      <c r="N39" s="13" t="str">
        <f t="shared" si="3"/>
        <v>2028-02</v>
      </c>
      <c r="O39" s="15" t="str">
        <f t="shared" si="4"/>
        <v/>
      </c>
      <c r="P39" s="15">
        <f t="shared" si="5"/>
        <v>8010568.9241401721</v>
      </c>
    </row>
    <row r="40" spans="1:16">
      <c r="A40" s="6" t="s">
        <v>1530</v>
      </c>
      <c r="B40" s="11">
        <v>46813</v>
      </c>
      <c r="C40" s="15" t="str">
        <f>IF(B40&lt;='01_Parameters'!$B$7,SUMIFS('03_Actuals'!$D$2:$D$649,'03_Actuals'!$A$2:$A$649,B40),"")</f>
        <v/>
      </c>
      <c r="D40" s="15">
        <f>IF(B40&gt;'01_Parameters'!$B$7,SUMIFS('05_Plan_Input'!$L$2:$L$1513,'05_Plan_Input'!$A$2:$A$1513,B40),"")</f>
        <v>8256041.919982912</v>
      </c>
      <c r="E40" s="16" t="str">
        <f>IF(B40&lt;='01_Parameters'!$B$7,IFERROR(SUMIFS('04_Monthly_Perf'!$E$2:$E$217,'04_Monthly_Perf'!$A$2:$A$217,B40)/SUMIFS('04_Monthly_Perf'!$F$2:$F$217,'04_Monthly_Perf'!$A$2:$A$217,B40),0),"")</f>
        <v/>
      </c>
      <c r="F40" s="16" t="str">
        <f>IF(B40&lt;='01_Parameters'!$B$7,IFERROR(SUMIFS('04_Monthly_Perf'!$H$2:$H$217,'04_Monthly_Perf'!$A$2:$A$217,B40)/SUMIFS('04_Monthly_Perf'!$I$2:$I$217,'04_Monthly_Perf'!$A$2:$A$217,B40),0),"")</f>
        <v/>
      </c>
      <c r="G40" s="19"/>
      <c r="H40" s="19"/>
      <c r="I40" s="19"/>
      <c r="J40" s="19"/>
      <c r="K40" s="19"/>
      <c r="L40" s="19"/>
      <c r="M40" s="19"/>
      <c r="N40" s="13" t="str">
        <f t="shared" si="3"/>
        <v>2028-03</v>
      </c>
      <c r="O40" s="15" t="str">
        <f t="shared" si="4"/>
        <v/>
      </c>
      <c r="P40" s="15">
        <f t="shared" si="5"/>
        <v>8256041.919982912</v>
      </c>
    </row>
    <row r="41" spans="1:16">
      <c r="A41" s="6" t="s">
        <v>1531</v>
      </c>
      <c r="B41" s="11">
        <v>46844</v>
      </c>
      <c r="C41" s="15" t="str">
        <f>IF(B41&lt;='01_Parameters'!$B$7,SUMIFS('03_Actuals'!$D$2:$D$649,'03_Actuals'!$A$2:$A$649,B41),"")</f>
        <v/>
      </c>
      <c r="D41" s="15">
        <f>IF(B41&gt;'01_Parameters'!$B$7,SUMIFS('05_Plan_Input'!$L$2:$L$1513,'05_Plan_Input'!$A$2:$A$1513,B41),"")</f>
        <v>8479962.9716244377</v>
      </c>
      <c r="E41" s="16" t="str">
        <f>IF(B41&lt;='01_Parameters'!$B$7,IFERROR(SUMIFS('04_Monthly_Perf'!$E$2:$E$217,'04_Monthly_Perf'!$A$2:$A$217,B41)/SUMIFS('04_Monthly_Perf'!$F$2:$F$217,'04_Monthly_Perf'!$A$2:$A$217,B41),0),"")</f>
        <v/>
      </c>
      <c r="F41" s="16" t="str">
        <f>IF(B41&lt;='01_Parameters'!$B$7,IFERROR(SUMIFS('04_Monthly_Perf'!$H$2:$H$217,'04_Monthly_Perf'!$A$2:$A$217,B41)/SUMIFS('04_Monthly_Perf'!$I$2:$I$217,'04_Monthly_Perf'!$A$2:$A$217,B41),0),"")</f>
        <v/>
      </c>
      <c r="G41" s="19"/>
      <c r="H41" s="19"/>
      <c r="I41" s="19"/>
      <c r="J41" s="19"/>
      <c r="K41" s="19"/>
      <c r="L41" s="19"/>
      <c r="M41" s="19"/>
      <c r="N41" s="13" t="str">
        <f t="shared" si="3"/>
        <v>2028-04</v>
      </c>
      <c r="O41" s="15" t="str">
        <f t="shared" si="4"/>
        <v/>
      </c>
      <c r="P41" s="15">
        <f t="shared" si="5"/>
        <v>8479962.9716244377</v>
      </c>
    </row>
    <row r="42" spans="1:16">
      <c r="A42" s="6" t="s">
        <v>1532</v>
      </c>
      <c r="B42" s="11">
        <v>46874</v>
      </c>
      <c r="C42" s="15" t="str">
        <f>IF(B42&lt;='01_Parameters'!$B$7,SUMIFS('03_Actuals'!$D$2:$D$649,'03_Actuals'!$A$2:$A$649,B42),"")</f>
        <v/>
      </c>
      <c r="D42" s="15">
        <f>IF(B42&gt;'01_Parameters'!$B$7,SUMIFS('05_Plan_Input'!$L$2:$L$1513,'05_Plan_Input'!$A$2:$A$1513,B42),"")</f>
        <v>8876372.6950493511</v>
      </c>
      <c r="E42" s="16" t="str">
        <f>IF(B42&lt;='01_Parameters'!$B$7,IFERROR(SUMIFS('04_Monthly_Perf'!$E$2:$E$217,'04_Monthly_Perf'!$A$2:$A$217,B42)/SUMIFS('04_Monthly_Perf'!$F$2:$F$217,'04_Monthly_Perf'!$A$2:$A$217,B42),0),"")</f>
        <v/>
      </c>
      <c r="F42" s="16" t="str">
        <f>IF(B42&lt;='01_Parameters'!$B$7,IFERROR(SUMIFS('04_Monthly_Perf'!$H$2:$H$217,'04_Monthly_Perf'!$A$2:$A$217,B42)/SUMIFS('04_Monthly_Perf'!$I$2:$I$217,'04_Monthly_Perf'!$A$2:$A$217,B42),0),"")</f>
        <v/>
      </c>
      <c r="G42" s="19"/>
      <c r="H42" s="19"/>
      <c r="I42" s="19"/>
      <c r="J42" s="19"/>
      <c r="K42" s="19"/>
      <c r="L42" s="19"/>
      <c r="M42" s="19"/>
      <c r="N42" s="13" t="str">
        <f t="shared" si="3"/>
        <v>2028-05</v>
      </c>
      <c r="O42" s="15" t="str">
        <f t="shared" si="4"/>
        <v/>
      </c>
      <c r="P42" s="15">
        <f t="shared" si="5"/>
        <v>8876372.6950493511</v>
      </c>
    </row>
    <row r="43" spans="1:16">
      <c r="A43" s="6" t="s">
        <v>1533</v>
      </c>
      <c r="B43" s="11">
        <v>46905</v>
      </c>
      <c r="C43" s="15" t="str">
        <f>IF(B43&lt;='01_Parameters'!$B$7,SUMIFS('03_Actuals'!$D$2:$D$649,'03_Actuals'!$A$2:$A$649,B43),"")</f>
        <v/>
      </c>
      <c r="D43" s="15">
        <f>IF(B43&gt;'01_Parameters'!$B$7,SUMIFS('05_Plan_Input'!$L$2:$L$1513,'05_Plan_Input'!$A$2:$A$1513,B43),"")</f>
        <v>8228492.9420717265</v>
      </c>
      <c r="E43" s="16" t="str">
        <f>IF(B43&lt;='01_Parameters'!$B$7,IFERROR(SUMIFS('04_Monthly_Perf'!$E$2:$E$217,'04_Monthly_Perf'!$A$2:$A$217,B43)/SUMIFS('04_Monthly_Perf'!$F$2:$F$217,'04_Monthly_Perf'!$A$2:$A$217,B43),0),"")</f>
        <v/>
      </c>
      <c r="F43" s="16" t="str">
        <f>IF(B43&lt;='01_Parameters'!$B$7,IFERROR(SUMIFS('04_Monthly_Perf'!$H$2:$H$217,'04_Monthly_Perf'!$A$2:$A$217,B43)/SUMIFS('04_Monthly_Perf'!$I$2:$I$217,'04_Monthly_Perf'!$A$2:$A$217,B43),0),"")</f>
        <v/>
      </c>
      <c r="G43" s="19"/>
      <c r="H43" s="19"/>
      <c r="I43" s="19"/>
      <c r="J43" s="19"/>
      <c r="K43" s="19"/>
      <c r="L43" s="19"/>
      <c r="M43" s="19"/>
      <c r="N43" s="13" t="str">
        <f t="shared" si="3"/>
        <v>2028-06</v>
      </c>
      <c r="O43" s="15" t="str">
        <f t="shared" si="4"/>
        <v/>
      </c>
      <c r="P43" s="15">
        <f t="shared" si="5"/>
        <v>8228492.9420717265</v>
      </c>
    </row>
    <row r="44" spans="1:16">
      <c r="A44" s="6" t="s">
        <v>1534</v>
      </c>
      <c r="B44" s="11">
        <v>46935</v>
      </c>
      <c r="C44" s="15" t="str">
        <f>IF(B44&lt;='01_Parameters'!$B$7,SUMIFS('03_Actuals'!$D$2:$D$649,'03_Actuals'!$A$2:$A$649,B44),"")</f>
        <v/>
      </c>
      <c r="D44" s="15">
        <f>IF(B44&gt;'01_Parameters'!$B$7,SUMIFS('05_Plan_Input'!$L$2:$L$1513,'05_Plan_Input'!$A$2:$A$1513,B44),"")</f>
        <v>6814176.2622650927</v>
      </c>
      <c r="E44" s="16" t="str">
        <f>IF(B44&lt;='01_Parameters'!$B$7,IFERROR(SUMIFS('04_Monthly_Perf'!$E$2:$E$217,'04_Monthly_Perf'!$A$2:$A$217,B44)/SUMIFS('04_Monthly_Perf'!$F$2:$F$217,'04_Monthly_Perf'!$A$2:$A$217,B44),0),"")</f>
        <v/>
      </c>
      <c r="F44" s="16" t="str">
        <f>IF(B44&lt;='01_Parameters'!$B$7,IFERROR(SUMIFS('04_Monthly_Perf'!$H$2:$H$217,'04_Monthly_Perf'!$A$2:$A$217,B44)/SUMIFS('04_Monthly_Perf'!$I$2:$I$217,'04_Monthly_Perf'!$A$2:$A$217,B44),0),"")</f>
        <v/>
      </c>
      <c r="G44" s="19"/>
      <c r="H44" s="19"/>
      <c r="I44" s="19"/>
      <c r="J44" s="19"/>
      <c r="K44" s="19"/>
      <c r="L44" s="19"/>
      <c r="M44" s="19"/>
      <c r="N44" s="13" t="str">
        <f t="shared" si="3"/>
        <v>2028-07</v>
      </c>
      <c r="O44" s="15" t="str">
        <f t="shared" si="4"/>
        <v/>
      </c>
      <c r="P44" s="15">
        <f t="shared" si="5"/>
        <v>6814176.2622650927</v>
      </c>
    </row>
    <row r="45" spans="1:16">
      <c r="A45" s="6" t="s">
        <v>1535</v>
      </c>
      <c r="B45" s="11">
        <v>46966</v>
      </c>
      <c r="C45" s="15" t="str">
        <f>IF(B45&lt;='01_Parameters'!$B$7,SUMIFS('03_Actuals'!$D$2:$D$649,'03_Actuals'!$A$2:$A$649,B45),"")</f>
        <v/>
      </c>
      <c r="D45" s="15">
        <f>IF(B45&gt;'01_Parameters'!$B$7,SUMIFS('05_Plan_Input'!$L$2:$L$1513,'05_Plan_Input'!$A$2:$A$1513,B45),"")</f>
        <v>6332177.0083866874</v>
      </c>
      <c r="E45" s="16" t="str">
        <f>IF(B45&lt;='01_Parameters'!$B$7,IFERROR(SUMIFS('04_Monthly_Perf'!$E$2:$E$217,'04_Monthly_Perf'!$A$2:$A$217,B45)/SUMIFS('04_Monthly_Perf'!$F$2:$F$217,'04_Monthly_Perf'!$A$2:$A$217,B45),0),"")</f>
        <v/>
      </c>
      <c r="F45" s="16" t="str">
        <f>IF(B45&lt;='01_Parameters'!$B$7,IFERROR(SUMIFS('04_Monthly_Perf'!$H$2:$H$217,'04_Monthly_Perf'!$A$2:$A$217,B45)/SUMIFS('04_Monthly_Perf'!$I$2:$I$217,'04_Monthly_Perf'!$A$2:$A$217,B45),0),"")</f>
        <v/>
      </c>
      <c r="G45" s="19"/>
      <c r="H45" s="19"/>
      <c r="I45" s="19"/>
      <c r="J45" s="19"/>
      <c r="K45" s="19"/>
      <c r="L45" s="19"/>
      <c r="M45" s="19"/>
      <c r="N45" s="13" t="str">
        <f t="shared" si="3"/>
        <v>2028-08</v>
      </c>
      <c r="O45" s="15" t="str">
        <f t="shared" si="4"/>
        <v/>
      </c>
      <c r="P45" s="15">
        <f t="shared" si="5"/>
        <v>6332177.0083866874</v>
      </c>
    </row>
    <row r="46" spans="1:16">
      <c r="A46" s="6" t="s">
        <v>1536</v>
      </c>
      <c r="B46" s="11">
        <v>46997</v>
      </c>
      <c r="C46" s="15" t="str">
        <f>IF(B46&lt;='01_Parameters'!$B$7,SUMIFS('03_Actuals'!$D$2:$D$649,'03_Actuals'!$A$2:$A$649,B46),"")</f>
        <v/>
      </c>
      <c r="D46" s="15">
        <f>IF(B46&gt;'01_Parameters'!$B$7,SUMIFS('05_Plan_Input'!$L$2:$L$1513,'05_Plan_Input'!$A$2:$A$1513,B46),"")</f>
        <v>9586391.7048419341</v>
      </c>
      <c r="E46" s="16" t="str">
        <f>IF(B46&lt;='01_Parameters'!$B$7,IFERROR(SUMIFS('04_Monthly_Perf'!$E$2:$E$217,'04_Monthly_Perf'!$A$2:$A$217,B46)/SUMIFS('04_Monthly_Perf'!$F$2:$F$217,'04_Monthly_Perf'!$A$2:$A$217,B46),0),"")</f>
        <v/>
      </c>
      <c r="F46" s="16" t="str">
        <f>IF(B46&lt;='01_Parameters'!$B$7,IFERROR(SUMIFS('04_Monthly_Perf'!$H$2:$H$217,'04_Monthly_Perf'!$A$2:$A$217,B46)/SUMIFS('04_Monthly_Perf'!$I$2:$I$217,'04_Monthly_Perf'!$A$2:$A$217,B46),0),"")</f>
        <v/>
      </c>
      <c r="G46" s="19"/>
      <c r="H46" s="19"/>
      <c r="I46" s="19"/>
      <c r="J46" s="19"/>
      <c r="K46" s="19"/>
      <c r="L46" s="19"/>
      <c r="M46" s="19"/>
      <c r="N46" s="13" t="str">
        <f t="shared" si="3"/>
        <v>2028-09</v>
      </c>
      <c r="O46" s="15" t="str">
        <f t="shared" si="4"/>
        <v/>
      </c>
      <c r="P46" s="15">
        <f t="shared" si="5"/>
        <v>9586391.7048419341</v>
      </c>
    </row>
    <row r="47" spans="1:16">
      <c r="A47" s="6" t="s">
        <v>1537</v>
      </c>
      <c r="B47" s="11">
        <v>47027</v>
      </c>
      <c r="C47" s="15" t="str">
        <f>IF(B47&lt;='01_Parameters'!$B$7,SUMIFS('03_Actuals'!$D$2:$D$649,'03_Actuals'!$A$2:$A$649,B47),"")</f>
        <v/>
      </c>
      <c r="D47" s="15">
        <f>IF(B47&gt;'01_Parameters'!$B$7,SUMIFS('05_Plan_Input'!$L$2:$L$1513,'05_Plan_Input'!$A$2:$A$1513,B47),"")</f>
        <v>10990400.775621526</v>
      </c>
      <c r="E47" s="16" t="str">
        <f>IF(B47&lt;='01_Parameters'!$B$7,IFERROR(SUMIFS('04_Monthly_Perf'!$E$2:$E$217,'04_Monthly_Perf'!$A$2:$A$217,B47)/SUMIFS('04_Monthly_Perf'!$F$2:$F$217,'04_Monthly_Perf'!$A$2:$A$217,B47),0),"")</f>
        <v/>
      </c>
      <c r="F47" s="16" t="str">
        <f>IF(B47&lt;='01_Parameters'!$B$7,IFERROR(SUMIFS('04_Monthly_Perf'!$H$2:$H$217,'04_Monthly_Perf'!$A$2:$A$217,B47)/SUMIFS('04_Monthly_Perf'!$I$2:$I$217,'04_Monthly_Perf'!$A$2:$A$217,B47),0),"")</f>
        <v/>
      </c>
      <c r="G47" s="19"/>
      <c r="H47" s="19"/>
      <c r="I47" s="19"/>
      <c r="J47" s="19"/>
      <c r="K47" s="19"/>
      <c r="L47" s="19"/>
      <c r="M47" s="19"/>
      <c r="N47" s="13" t="str">
        <f t="shared" si="3"/>
        <v>2028-10</v>
      </c>
      <c r="O47" s="15" t="str">
        <f t="shared" si="4"/>
        <v/>
      </c>
      <c r="P47" s="15">
        <f t="shared" si="5"/>
        <v>10990400.775621526</v>
      </c>
    </row>
    <row r="48" spans="1:16">
      <c r="A48" s="6" t="s">
        <v>1538</v>
      </c>
      <c r="B48" s="11">
        <v>47058</v>
      </c>
      <c r="C48" s="15" t="str">
        <f>IF(B48&lt;='01_Parameters'!$B$7,SUMIFS('03_Actuals'!$D$2:$D$649,'03_Actuals'!$A$2:$A$649,B48),"")</f>
        <v/>
      </c>
      <c r="D48" s="15">
        <f>IF(B48&gt;'01_Parameters'!$B$7,SUMIFS('05_Plan_Input'!$L$2:$L$1513,'05_Plan_Input'!$A$2:$A$1513,B48),"")</f>
        <v>12638749.714051917</v>
      </c>
      <c r="E48" s="16" t="str">
        <f>IF(B48&lt;='01_Parameters'!$B$7,IFERROR(SUMIFS('04_Monthly_Perf'!$E$2:$E$217,'04_Monthly_Perf'!$A$2:$A$217,B48)/SUMIFS('04_Monthly_Perf'!$F$2:$F$217,'04_Monthly_Perf'!$A$2:$A$217,B48),0),"")</f>
        <v/>
      </c>
      <c r="F48" s="16" t="str">
        <f>IF(B48&lt;='01_Parameters'!$B$7,IFERROR(SUMIFS('04_Monthly_Perf'!$H$2:$H$217,'04_Monthly_Perf'!$A$2:$A$217,B48)/SUMIFS('04_Monthly_Perf'!$I$2:$I$217,'04_Monthly_Perf'!$A$2:$A$217,B48),0),"")</f>
        <v/>
      </c>
      <c r="G48" s="19"/>
      <c r="H48" s="19"/>
      <c r="I48" s="19"/>
      <c r="J48" s="19"/>
      <c r="K48" s="19"/>
      <c r="L48" s="19"/>
      <c r="M48" s="19"/>
      <c r="N48" s="13" t="str">
        <f t="shared" si="3"/>
        <v>2028-11</v>
      </c>
      <c r="O48" s="15" t="str">
        <f t="shared" si="4"/>
        <v/>
      </c>
      <c r="P48" s="15">
        <f t="shared" si="5"/>
        <v>12638749.714051917</v>
      </c>
    </row>
    <row r="49" spans="1:16">
      <c r="A49" s="6" t="s">
        <v>1539</v>
      </c>
      <c r="B49" s="11">
        <v>47088</v>
      </c>
      <c r="C49" s="15" t="str">
        <f>IF(B49&lt;='01_Parameters'!$B$7,SUMIFS('03_Actuals'!$D$2:$D$649,'03_Actuals'!$A$2:$A$649,B49),"")</f>
        <v/>
      </c>
      <c r="D49" s="15">
        <f>IF(B49&gt;'01_Parameters'!$B$7,SUMIFS('05_Plan_Input'!$L$2:$L$1513,'05_Plan_Input'!$A$2:$A$1513,B49),"")</f>
        <v>18075914.501631979</v>
      </c>
      <c r="E49" s="16" t="str">
        <f>IF(B49&lt;='01_Parameters'!$B$7,IFERROR(SUMIFS('04_Monthly_Perf'!$E$2:$E$217,'04_Monthly_Perf'!$A$2:$A$217,B49)/SUMIFS('04_Monthly_Perf'!$F$2:$F$217,'04_Monthly_Perf'!$A$2:$A$217,B49),0),"")</f>
        <v/>
      </c>
      <c r="F49" s="16" t="str">
        <f>IF(B49&lt;='01_Parameters'!$B$7,IFERROR(SUMIFS('04_Monthly_Perf'!$H$2:$H$217,'04_Monthly_Perf'!$A$2:$A$217,B49)/SUMIFS('04_Monthly_Perf'!$I$2:$I$217,'04_Monthly_Perf'!$A$2:$A$217,B49),0),"")</f>
        <v/>
      </c>
      <c r="G49" s="19"/>
      <c r="H49" s="19"/>
      <c r="I49" s="19"/>
      <c r="J49" s="19"/>
      <c r="K49" s="19"/>
      <c r="L49" s="19"/>
      <c r="M49" s="19"/>
      <c r="N49" s="13" t="str">
        <f t="shared" si="3"/>
        <v>2028-12</v>
      </c>
      <c r="O49" s="15" t="str">
        <f t="shared" si="4"/>
        <v/>
      </c>
      <c r="P49" s="15">
        <f t="shared" si="5"/>
        <v>18075914.501631979</v>
      </c>
    </row>
    <row r="50" spans="1:16">
      <c r="A50" s="6" t="s">
        <v>1540</v>
      </c>
      <c r="B50" s="11">
        <v>47119</v>
      </c>
      <c r="C50" s="15" t="str">
        <f>IF(B50&lt;='01_Parameters'!$B$7,SUMIFS('03_Actuals'!$D$2:$D$649,'03_Actuals'!$A$2:$A$649,B50),"")</f>
        <v/>
      </c>
      <c r="D50" s="15">
        <f>IF(B50&gt;'01_Parameters'!$B$7,SUMIFS('05_Plan_Input'!$L$2:$L$1513,'05_Plan_Input'!$A$2:$A$1513,B50),"")</f>
        <v>8074415.7987666978</v>
      </c>
      <c r="E50" s="16" t="str">
        <f>IF(B50&lt;='01_Parameters'!$B$7,IFERROR(SUMIFS('04_Monthly_Perf'!$E$2:$E$217,'04_Monthly_Perf'!$A$2:$A$217,B50)/SUMIFS('04_Monthly_Perf'!$F$2:$F$217,'04_Monthly_Perf'!$A$2:$A$217,B50),0),"")</f>
        <v/>
      </c>
      <c r="F50" s="16" t="str">
        <f>IF(B50&lt;='01_Parameters'!$B$7,IFERROR(SUMIFS('04_Monthly_Perf'!$H$2:$H$217,'04_Monthly_Perf'!$A$2:$A$217,B50)/SUMIFS('04_Monthly_Perf'!$I$2:$I$217,'04_Monthly_Perf'!$A$2:$A$217,B50),0),"")</f>
        <v/>
      </c>
      <c r="G50" s="19"/>
      <c r="H50" s="19"/>
      <c r="I50" s="19"/>
      <c r="J50" s="19"/>
      <c r="K50" s="19"/>
      <c r="L50" s="19"/>
      <c r="M50" s="19"/>
      <c r="N50" s="13" t="str">
        <f t="shared" si="3"/>
        <v>2029-01</v>
      </c>
      <c r="O50" s="15" t="str">
        <f t="shared" si="4"/>
        <v/>
      </c>
      <c r="P50" s="15">
        <f t="shared" si="5"/>
        <v>8074415.7987666978</v>
      </c>
    </row>
    <row r="51" spans="1:16">
      <c r="A51" s="6" t="s">
        <v>1541</v>
      </c>
      <c r="B51" s="11">
        <v>47150</v>
      </c>
      <c r="C51" s="15" t="str">
        <f>IF(B51&lt;='01_Parameters'!$B$7,SUMIFS('03_Actuals'!$D$2:$D$649,'03_Actuals'!$A$2:$A$649,B51),"")</f>
        <v/>
      </c>
      <c r="D51" s="15">
        <f>IF(B51&gt;'01_Parameters'!$B$7,SUMIFS('05_Plan_Input'!$L$2:$L$1513,'05_Plan_Input'!$A$2:$A$1513,B51),"")</f>
        <v>9151756.658565687</v>
      </c>
      <c r="E51" s="16" t="str">
        <f>IF(B51&lt;='01_Parameters'!$B$7,IFERROR(SUMIFS('04_Monthly_Perf'!$E$2:$E$217,'04_Monthly_Perf'!$A$2:$A$217,B51)/SUMIFS('04_Monthly_Perf'!$F$2:$F$217,'04_Monthly_Perf'!$A$2:$A$217,B51),0),"")</f>
        <v/>
      </c>
      <c r="F51" s="16" t="str">
        <f>IF(B51&lt;='01_Parameters'!$B$7,IFERROR(SUMIFS('04_Monthly_Perf'!$H$2:$H$217,'04_Monthly_Perf'!$A$2:$A$217,B51)/SUMIFS('04_Monthly_Perf'!$I$2:$I$217,'04_Monthly_Perf'!$A$2:$A$217,B51),0),"")</f>
        <v/>
      </c>
      <c r="G51" s="19"/>
      <c r="H51" s="19"/>
      <c r="I51" s="19"/>
      <c r="J51" s="19"/>
      <c r="K51" s="19"/>
      <c r="L51" s="19"/>
      <c r="M51" s="19"/>
      <c r="N51" s="13" t="str">
        <f t="shared" si="3"/>
        <v>2029-02</v>
      </c>
      <c r="O51" s="15" t="str">
        <f t="shared" si="4"/>
        <v/>
      </c>
      <c r="P51" s="15">
        <f t="shared" si="5"/>
        <v>9151756.658565687</v>
      </c>
    </row>
    <row r="52" spans="1:16">
      <c r="A52" s="6" t="s">
        <v>1542</v>
      </c>
      <c r="B52" s="11">
        <v>47178</v>
      </c>
      <c r="C52" s="15" t="str">
        <f>IF(B52&lt;='01_Parameters'!$B$7,SUMIFS('03_Actuals'!$D$2:$D$649,'03_Actuals'!$A$2:$A$649,B52),"")</f>
        <v/>
      </c>
      <c r="D52" s="15">
        <f>IF(B52&gt;'01_Parameters'!$B$7,SUMIFS('05_Plan_Input'!$L$2:$L$1513,'05_Plan_Input'!$A$2:$A$1513,B52),"")</f>
        <v>9403730.2969378177</v>
      </c>
      <c r="E52" s="16" t="str">
        <f>IF(B52&lt;='01_Parameters'!$B$7,IFERROR(SUMIFS('04_Monthly_Perf'!$E$2:$E$217,'04_Monthly_Perf'!$A$2:$A$217,B52)/SUMIFS('04_Monthly_Perf'!$F$2:$F$217,'04_Monthly_Perf'!$A$2:$A$217,B52),0),"")</f>
        <v/>
      </c>
      <c r="F52" s="16" t="str">
        <f>IF(B52&lt;='01_Parameters'!$B$7,IFERROR(SUMIFS('04_Monthly_Perf'!$H$2:$H$217,'04_Monthly_Perf'!$A$2:$A$217,B52)/SUMIFS('04_Monthly_Perf'!$I$2:$I$217,'04_Monthly_Perf'!$A$2:$A$217,B52),0),"")</f>
        <v/>
      </c>
      <c r="G52" s="19"/>
      <c r="H52" s="19"/>
      <c r="I52" s="19"/>
      <c r="J52" s="19"/>
      <c r="K52" s="19"/>
      <c r="L52" s="19"/>
      <c r="M52" s="19"/>
      <c r="N52" s="13" t="str">
        <f t="shared" si="3"/>
        <v>2029-03</v>
      </c>
      <c r="O52" s="15" t="str">
        <f t="shared" si="4"/>
        <v/>
      </c>
      <c r="P52" s="15">
        <f t="shared" si="5"/>
        <v>9403730.2969378177</v>
      </c>
    </row>
    <row r="53" spans="1:16">
      <c r="A53" s="6" t="s">
        <v>1543</v>
      </c>
      <c r="B53" s="11">
        <v>47209</v>
      </c>
      <c r="C53" s="15" t="str">
        <f>IF(B53&lt;='01_Parameters'!$B$7,SUMIFS('03_Actuals'!$D$2:$D$649,'03_Actuals'!$A$2:$A$649,B53),"")</f>
        <v/>
      </c>
      <c r="D53" s="15">
        <f>IF(B53&gt;'01_Parameters'!$B$7,SUMIFS('05_Plan_Input'!$L$2:$L$1513,'05_Plan_Input'!$A$2:$A$1513,B53),"")</f>
        <v>9377567.6798470244</v>
      </c>
      <c r="E53" s="16" t="str">
        <f>IF(B53&lt;='01_Parameters'!$B$7,IFERROR(SUMIFS('04_Monthly_Perf'!$E$2:$E$217,'04_Monthly_Perf'!$A$2:$A$217,B53)/SUMIFS('04_Monthly_Perf'!$F$2:$F$217,'04_Monthly_Perf'!$A$2:$A$217,B53),0),"")</f>
        <v/>
      </c>
      <c r="F53" s="16" t="str">
        <f>IF(B53&lt;='01_Parameters'!$B$7,IFERROR(SUMIFS('04_Monthly_Perf'!$H$2:$H$217,'04_Monthly_Perf'!$A$2:$A$217,B53)/SUMIFS('04_Monthly_Perf'!$I$2:$I$217,'04_Monthly_Perf'!$A$2:$A$217,B53),0),"")</f>
        <v/>
      </c>
      <c r="G53" s="19"/>
      <c r="H53" s="19"/>
      <c r="I53" s="19"/>
      <c r="J53" s="19"/>
      <c r="K53" s="19"/>
      <c r="L53" s="19"/>
      <c r="M53" s="19"/>
      <c r="N53" s="13" t="str">
        <f t="shared" si="3"/>
        <v>2029-04</v>
      </c>
      <c r="O53" s="15" t="str">
        <f t="shared" si="4"/>
        <v/>
      </c>
      <c r="P53" s="15">
        <f t="shared" si="5"/>
        <v>9377567.6798470244</v>
      </c>
    </row>
    <row r="54" spans="1:16">
      <c r="A54" s="6" t="s">
        <v>1544</v>
      </c>
      <c r="B54" s="11">
        <v>47239</v>
      </c>
      <c r="C54" s="15" t="str">
        <f>IF(B54&lt;='01_Parameters'!$B$7,SUMIFS('03_Actuals'!$D$2:$D$649,'03_Actuals'!$A$2:$A$649,B54),"")</f>
        <v/>
      </c>
      <c r="D54" s="15">
        <f>IF(B54&gt;'01_Parameters'!$B$7,SUMIFS('05_Plan_Input'!$L$2:$L$1513,'05_Plan_Input'!$A$2:$A$1513,B54),"")</f>
        <v>9876484.3486560006</v>
      </c>
      <c r="E54" s="16" t="str">
        <f>IF(B54&lt;='01_Parameters'!$B$7,IFERROR(SUMIFS('04_Monthly_Perf'!$E$2:$E$217,'04_Monthly_Perf'!$A$2:$A$217,B54)/SUMIFS('04_Monthly_Perf'!$F$2:$F$217,'04_Monthly_Perf'!$A$2:$A$217,B54),0),"")</f>
        <v/>
      </c>
      <c r="F54" s="16" t="str">
        <f>IF(B54&lt;='01_Parameters'!$B$7,IFERROR(SUMIFS('04_Monthly_Perf'!$H$2:$H$217,'04_Monthly_Perf'!$A$2:$A$217,B54)/SUMIFS('04_Monthly_Perf'!$I$2:$I$217,'04_Monthly_Perf'!$A$2:$A$217,B54),0),"")</f>
        <v/>
      </c>
      <c r="G54" s="19"/>
      <c r="H54" s="19"/>
      <c r="I54" s="19"/>
      <c r="J54" s="19"/>
      <c r="K54" s="19"/>
      <c r="L54" s="19"/>
      <c r="M54" s="19"/>
      <c r="N54" s="13" t="str">
        <f t="shared" si="3"/>
        <v>2029-05</v>
      </c>
      <c r="O54" s="15" t="str">
        <f t="shared" si="4"/>
        <v/>
      </c>
      <c r="P54" s="15">
        <f t="shared" si="5"/>
        <v>9876484.3486560006</v>
      </c>
    </row>
    <row r="55" spans="1:16">
      <c r="A55" s="6" t="s">
        <v>1545</v>
      </c>
      <c r="B55" s="11">
        <v>47270</v>
      </c>
      <c r="C55" s="15" t="str">
        <f>IF(B55&lt;='01_Parameters'!$B$7,SUMIFS('03_Actuals'!$D$2:$D$649,'03_Actuals'!$A$2:$A$649,B55),"")</f>
        <v/>
      </c>
      <c r="D55" s="15">
        <f>IF(B55&gt;'01_Parameters'!$B$7,SUMIFS('05_Plan_Input'!$L$2:$L$1513,'05_Plan_Input'!$A$2:$A$1513,B55),"")</f>
        <v>9275426.062820306</v>
      </c>
      <c r="E55" s="16" t="str">
        <f>IF(B55&lt;='01_Parameters'!$B$7,IFERROR(SUMIFS('04_Monthly_Perf'!$E$2:$E$217,'04_Monthly_Perf'!$A$2:$A$217,B55)/SUMIFS('04_Monthly_Perf'!$F$2:$F$217,'04_Monthly_Perf'!$A$2:$A$217,B55),0),"")</f>
        <v/>
      </c>
      <c r="F55" s="16" t="str">
        <f>IF(B55&lt;='01_Parameters'!$B$7,IFERROR(SUMIFS('04_Monthly_Perf'!$H$2:$H$217,'04_Monthly_Perf'!$A$2:$A$217,B55)/SUMIFS('04_Monthly_Perf'!$I$2:$I$217,'04_Monthly_Perf'!$A$2:$A$217,B55),0),"")</f>
        <v/>
      </c>
      <c r="G55" s="19"/>
      <c r="H55" s="19"/>
      <c r="I55" s="19"/>
      <c r="J55" s="19"/>
      <c r="K55" s="19"/>
      <c r="L55" s="19"/>
      <c r="M55" s="19"/>
      <c r="N55" s="13" t="str">
        <f t="shared" si="3"/>
        <v>2029-06</v>
      </c>
      <c r="O55" s="15" t="str">
        <f t="shared" si="4"/>
        <v/>
      </c>
      <c r="P55" s="15">
        <f t="shared" si="5"/>
        <v>9275426.062820306</v>
      </c>
    </row>
    <row r="56" spans="1:16">
      <c r="A56" s="6" t="s">
        <v>1546</v>
      </c>
      <c r="B56" s="11">
        <v>47300</v>
      </c>
      <c r="C56" s="15" t="str">
        <f>IF(B56&lt;='01_Parameters'!$B$7,SUMIFS('03_Actuals'!$D$2:$D$649,'03_Actuals'!$A$2:$A$649,B56),"")</f>
        <v/>
      </c>
      <c r="D56" s="15">
        <f>IF(B56&gt;'01_Parameters'!$B$7,SUMIFS('05_Plan_Input'!$L$2:$L$1513,'05_Plan_Input'!$A$2:$A$1513,B56),"")</f>
        <v>7577469.9403290125</v>
      </c>
      <c r="E56" s="16" t="str">
        <f>IF(B56&lt;='01_Parameters'!$B$7,IFERROR(SUMIFS('04_Monthly_Perf'!$E$2:$E$217,'04_Monthly_Perf'!$A$2:$A$217,B56)/SUMIFS('04_Monthly_Perf'!$F$2:$F$217,'04_Monthly_Perf'!$A$2:$A$217,B56),0),"")</f>
        <v/>
      </c>
      <c r="F56" s="16" t="str">
        <f>IF(B56&lt;='01_Parameters'!$B$7,IFERROR(SUMIFS('04_Monthly_Perf'!$H$2:$H$217,'04_Monthly_Perf'!$A$2:$A$217,B56)/SUMIFS('04_Monthly_Perf'!$I$2:$I$217,'04_Monthly_Perf'!$A$2:$A$217,B56),0),"")</f>
        <v/>
      </c>
      <c r="G56" s="19"/>
      <c r="H56" s="19"/>
      <c r="I56" s="19"/>
      <c r="J56" s="19"/>
      <c r="K56" s="19"/>
      <c r="L56" s="19"/>
      <c r="M56" s="19"/>
      <c r="N56" s="13" t="str">
        <f t="shared" si="3"/>
        <v>2029-07</v>
      </c>
      <c r="O56" s="15" t="str">
        <f t="shared" si="4"/>
        <v/>
      </c>
      <c r="P56" s="15">
        <f t="shared" si="5"/>
        <v>7577469.9403290125</v>
      </c>
    </row>
    <row r="57" spans="1:16">
      <c r="A57" s="6" t="s">
        <v>1547</v>
      </c>
      <c r="B57" s="11">
        <v>47331</v>
      </c>
      <c r="C57" s="15" t="str">
        <f>IF(B57&lt;='01_Parameters'!$B$7,SUMIFS('03_Actuals'!$D$2:$D$649,'03_Actuals'!$A$2:$A$649,B57),"")</f>
        <v/>
      </c>
      <c r="D57" s="15">
        <f>IF(B57&gt;'01_Parameters'!$B$7,SUMIFS('05_Plan_Input'!$L$2:$L$1513,'05_Plan_Input'!$A$2:$A$1513,B57),"")</f>
        <v>6982429.571616211</v>
      </c>
      <c r="E57" s="16" t="str">
        <f>IF(B57&lt;='01_Parameters'!$B$7,IFERROR(SUMIFS('04_Monthly_Perf'!$E$2:$E$217,'04_Monthly_Perf'!$A$2:$A$217,B57)/SUMIFS('04_Monthly_Perf'!$F$2:$F$217,'04_Monthly_Perf'!$A$2:$A$217,B57),0),"")</f>
        <v/>
      </c>
      <c r="F57" s="16" t="str">
        <f>IF(B57&lt;='01_Parameters'!$B$7,IFERROR(SUMIFS('04_Monthly_Perf'!$H$2:$H$217,'04_Monthly_Perf'!$A$2:$A$217,B57)/SUMIFS('04_Monthly_Perf'!$I$2:$I$217,'04_Monthly_Perf'!$A$2:$A$217,B57),0),"")</f>
        <v/>
      </c>
      <c r="G57" s="19"/>
      <c r="H57" s="19"/>
      <c r="I57" s="19"/>
      <c r="J57" s="19"/>
      <c r="K57" s="19"/>
      <c r="L57" s="19"/>
      <c r="M57" s="19"/>
      <c r="N57" s="13" t="str">
        <f t="shared" si="3"/>
        <v>2029-08</v>
      </c>
      <c r="O57" s="15" t="str">
        <f t="shared" si="4"/>
        <v/>
      </c>
      <c r="P57" s="15">
        <f t="shared" si="5"/>
        <v>6982429.571616211</v>
      </c>
    </row>
    <row r="58" spans="1:16">
      <c r="A58" s="6" t="s">
        <v>1548</v>
      </c>
      <c r="B58" s="11">
        <v>47362</v>
      </c>
      <c r="C58" s="15" t="str">
        <f>IF(B58&lt;='01_Parameters'!$B$7,SUMIFS('03_Actuals'!$D$2:$D$649,'03_Actuals'!$A$2:$A$649,B58),"")</f>
        <v/>
      </c>
      <c r="D58" s="15">
        <f>IF(B58&gt;'01_Parameters'!$B$7,SUMIFS('05_Plan_Input'!$L$2:$L$1513,'05_Plan_Input'!$A$2:$A$1513,B58),"")</f>
        <v>11020961.145773513</v>
      </c>
      <c r="E58" s="16" t="str">
        <f>IF(B58&lt;='01_Parameters'!$B$7,IFERROR(SUMIFS('04_Monthly_Perf'!$E$2:$E$217,'04_Monthly_Perf'!$A$2:$A$217,B58)/SUMIFS('04_Monthly_Perf'!$F$2:$F$217,'04_Monthly_Perf'!$A$2:$A$217,B58),0),"")</f>
        <v/>
      </c>
      <c r="F58" s="16" t="str">
        <f>IF(B58&lt;='01_Parameters'!$B$7,IFERROR(SUMIFS('04_Monthly_Perf'!$H$2:$H$217,'04_Monthly_Perf'!$A$2:$A$217,B58)/SUMIFS('04_Monthly_Perf'!$I$2:$I$217,'04_Monthly_Perf'!$A$2:$A$217,B58),0),"")</f>
        <v/>
      </c>
      <c r="G58" s="19"/>
      <c r="H58" s="19"/>
      <c r="I58" s="19"/>
      <c r="J58" s="19"/>
      <c r="K58" s="19"/>
      <c r="L58" s="19"/>
      <c r="M58" s="19"/>
      <c r="N58" s="13" t="str">
        <f t="shared" si="3"/>
        <v>2029-09</v>
      </c>
      <c r="O58" s="15" t="str">
        <f t="shared" si="4"/>
        <v/>
      </c>
      <c r="P58" s="15">
        <f t="shared" si="5"/>
        <v>11020961.145773513</v>
      </c>
    </row>
    <row r="59" spans="1:16">
      <c r="A59" s="6" t="s">
        <v>1549</v>
      </c>
      <c r="B59" s="11">
        <v>47392</v>
      </c>
      <c r="C59" s="15" t="str">
        <f>IF(B59&lt;='01_Parameters'!$B$7,SUMIFS('03_Actuals'!$D$2:$D$649,'03_Actuals'!$A$2:$A$649,B59),"")</f>
        <v/>
      </c>
      <c r="D59" s="15">
        <f>IF(B59&gt;'01_Parameters'!$B$7,SUMIFS('05_Plan_Input'!$L$2:$L$1513,'05_Plan_Input'!$A$2:$A$1513,B59),"")</f>
        <v>12578962.632475561</v>
      </c>
      <c r="E59" s="16" t="str">
        <f>IF(B59&lt;='01_Parameters'!$B$7,IFERROR(SUMIFS('04_Monthly_Perf'!$E$2:$E$217,'04_Monthly_Perf'!$A$2:$A$217,B59)/SUMIFS('04_Monthly_Perf'!$F$2:$F$217,'04_Monthly_Perf'!$A$2:$A$217,B59),0),"")</f>
        <v/>
      </c>
      <c r="F59" s="16" t="str">
        <f>IF(B59&lt;='01_Parameters'!$B$7,IFERROR(SUMIFS('04_Monthly_Perf'!$H$2:$H$217,'04_Monthly_Perf'!$A$2:$A$217,B59)/SUMIFS('04_Monthly_Perf'!$I$2:$I$217,'04_Monthly_Perf'!$A$2:$A$217,B59),0),"")</f>
        <v/>
      </c>
      <c r="G59" s="19"/>
      <c r="H59" s="19"/>
      <c r="I59" s="19"/>
      <c r="J59" s="19"/>
      <c r="K59" s="19"/>
      <c r="L59" s="19"/>
      <c r="M59" s="19"/>
      <c r="N59" s="13" t="str">
        <f t="shared" si="3"/>
        <v>2029-10</v>
      </c>
      <c r="O59" s="15" t="str">
        <f t="shared" si="4"/>
        <v/>
      </c>
      <c r="P59" s="15">
        <f t="shared" si="5"/>
        <v>12578962.632475561</v>
      </c>
    </row>
    <row r="60" spans="1:16">
      <c r="A60" s="6" t="s">
        <v>1550</v>
      </c>
      <c r="B60" s="11">
        <v>47423</v>
      </c>
      <c r="C60" s="15" t="str">
        <f>IF(B60&lt;='01_Parameters'!$B$7,SUMIFS('03_Actuals'!$D$2:$D$649,'03_Actuals'!$A$2:$A$649,B60),"")</f>
        <v/>
      </c>
      <c r="D60" s="15">
        <f>IF(B60&gt;'01_Parameters'!$B$7,SUMIFS('05_Plan_Input'!$L$2:$L$1513,'05_Plan_Input'!$A$2:$A$1513,B60),"")</f>
        <v>14473737.071010234</v>
      </c>
      <c r="E60" s="16" t="str">
        <f>IF(B60&lt;='01_Parameters'!$B$7,IFERROR(SUMIFS('04_Monthly_Perf'!$E$2:$E$217,'04_Monthly_Perf'!$A$2:$A$217,B60)/SUMIFS('04_Monthly_Perf'!$F$2:$F$217,'04_Monthly_Perf'!$A$2:$A$217,B60),0),"")</f>
        <v/>
      </c>
      <c r="F60" s="16" t="str">
        <f>IF(B60&lt;='01_Parameters'!$B$7,IFERROR(SUMIFS('04_Monthly_Perf'!$H$2:$H$217,'04_Monthly_Perf'!$A$2:$A$217,B60)/SUMIFS('04_Monthly_Perf'!$I$2:$I$217,'04_Monthly_Perf'!$A$2:$A$217,B60),0),"")</f>
        <v/>
      </c>
      <c r="G60" s="19"/>
      <c r="H60" s="19"/>
      <c r="I60" s="19"/>
      <c r="J60" s="19"/>
      <c r="K60" s="19"/>
      <c r="L60" s="19"/>
      <c r="M60" s="19"/>
      <c r="N60" s="13" t="str">
        <f t="shared" si="3"/>
        <v>2029-11</v>
      </c>
      <c r="O60" s="15" t="str">
        <f t="shared" si="4"/>
        <v/>
      </c>
      <c r="P60" s="15">
        <f t="shared" si="5"/>
        <v>14473737.071010234</v>
      </c>
    </row>
    <row r="61" spans="1:16">
      <c r="A61" s="6" t="s">
        <v>1551</v>
      </c>
      <c r="B61" s="11">
        <v>47453</v>
      </c>
      <c r="C61" s="15" t="str">
        <f>IF(B61&lt;='01_Parameters'!$B$7,SUMIFS('03_Actuals'!$D$2:$D$649,'03_Actuals'!$A$2:$A$649,B61),"")</f>
        <v/>
      </c>
      <c r="D61" s="15">
        <f>IF(B61&gt;'01_Parameters'!$B$7,SUMIFS('05_Plan_Input'!$L$2:$L$1513,'05_Plan_Input'!$A$2:$A$1513,B61),"")</f>
        <v>21093906.971823707</v>
      </c>
      <c r="E61" s="16" t="str">
        <f>IF(B61&lt;='01_Parameters'!$B$7,IFERROR(SUMIFS('04_Monthly_Perf'!$E$2:$E$217,'04_Monthly_Perf'!$A$2:$A$217,B61)/SUMIFS('04_Monthly_Perf'!$F$2:$F$217,'04_Monthly_Perf'!$A$2:$A$217,B61),0),"")</f>
        <v/>
      </c>
      <c r="F61" s="16" t="str">
        <f>IF(B61&lt;='01_Parameters'!$B$7,IFERROR(SUMIFS('04_Monthly_Perf'!$H$2:$H$217,'04_Monthly_Perf'!$A$2:$A$217,B61)/SUMIFS('04_Monthly_Perf'!$I$2:$I$217,'04_Monthly_Perf'!$A$2:$A$217,B61),0),"")</f>
        <v/>
      </c>
      <c r="G61" s="19"/>
      <c r="H61" s="19"/>
      <c r="I61" s="19"/>
      <c r="J61" s="19"/>
      <c r="K61" s="19"/>
      <c r="L61" s="19"/>
      <c r="M61" s="19"/>
      <c r="N61" s="13" t="str">
        <f t="shared" si="3"/>
        <v>2029-12</v>
      </c>
      <c r="O61" s="15" t="str">
        <f t="shared" si="4"/>
        <v/>
      </c>
      <c r="P61" s="15">
        <f t="shared" si="5"/>
        <v>21093906.971823707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45"/>
  <sheetViews>
    <sheetView showGridLines="0" workbookViewId="0">
      <selection sqref="A1:P2"/>
    </sheetView>
  </sheetViews>
  <sheetFormatPr baseColWidth="10" defaultColWidth="8.83203125" defaultRowHeight="14"/>
  <cols>
    <col min="1" max="16" width="11" customWidth="1"/>
  </cols>
  <sheetData>
    <row r="1" spans="1:16" ht="22" customHeight="1">
      <c r="A1" s="37" t="s">
        <v>0</v>
      </c>
      <c r="B1" s="37" t="s">
        <v>0</v>
      </c>
      <c r="C1" s="37" t="s">
        <v>0</v>
      </c>
      <c r="D1" s="37" t="s">
        <v>0</v>
      </c>
      <c r="E1" s="37" t="s">
        <v>0</v>
      </c>
      <c r="F1" s="37" t="s">
        <v>0</v>
      </c>
      <c r="G1" s="37" t="s">
        <v>0</v>
      </c>
      <c r="H1" s="37" t="s">
        <v>0</v>
      </c>
      <c r="I1" s="37" t="s">
        <v>0</v>
      </c>
      <c r="J1" s="37" t="s">
        <v>0</v>
      </c>
      <c r="K1" s="37" t="s">
        <v>0</v>
      </c>
      <c r="L1" s="37" t="s">
        <v>0</v>
      </c>
      <c r="M1" s="37" t="s">
        <v>0</v>
      </c>
      <c r="N1" s="37" t="s">
        <v>0</v>
      </c>
      <c r="O1" s="37" t="s">
        <v>0</v>
      </c>
      <c r="P1" s="37" t="s">
        <v>0</v>
      </c>
    </row>
    <row r="2" spans="1:16" ht="22" customHeight="1">
      <c r="A2" s="37" t="s">
        <v>0</v>
      </c>
      <c r="B2" s="37" t="s">
        <v>0</v>
      </c>
      <c r="C2" s="37" t="s">
        <v>0</v>
      </c>
      <c r="D2" s="37" t="s">
        <v>0</v>
      </c>
      <c r="E2" s="37" t="s">
        <v>0</v>
      </c>
      <c r="F2" s="37" t="s">
        <v>0</v>
      </c>
      <c r="G2" s="37" t="s">
        <v>0</v>
      </c>
      <c r="H2" s="37" t="s">
        <v>0</v>
      </c>
      <c r="I2" s="37" t="s">
        <v>0</v>
      </c>
      <c r="J2" s="37" t="s">
        <v>0</v>
      </c>
      <c r="K2" s="37" t="s">
        <v>0</v>
      </c>
      <c r="L2" s="37" t="s">
        <v>0</v>
      </c>
      <c r="M2" s="37" t="s">
        <v>0</v>
      </c>
      <c r="N2" s="37" t="s">
        <v>0</v>
      </c>
      <c r="O2" s="37" t="s">
        <v>0</v>
      </c>
      <c r="P2" s="37" t="s">
        <v>0</v>
      </c>
    </row>
    <row r="3" spans="1:16" ht="22" customHeight="1">
      <c r="A3" s="38" t="s">
        <v>1552</v>
      </c>
      <c r="B3" s="38" t="s">
        <v>1552</v>
      </c>
      <c r="C3" s="38" t="s">
        <v>1552</v>
      </c>
      <c r="D3" s="38" t="s">
        <v>1552</v>
      </c>
      <c r="E3" s="38" t="s">
        <v>1552</v>
      </c>
      <c r="F3" s="38" t="s">
        <v>1552</v>
      </c>
      <c r="G3" s="38" t="s">
        <v>1552</v>
      </c>
      <c r="H3" s="38" t="s">
        <v>1552</v>
      </c>
      <c r="I3" s="38" t="s">
        <v>1552</v>
      </c>
      <c r="J3" s="38" t="s">
        <v>1552</v>
      </c>
      <c r="K3" s="38" t="s">
        <v>1552</v>
      </c>
      <c r="L3" s="38" t="s">
        <v>1552</v>
      </c>
      <c r="M3" s="38" t="s">
        <v>1552</v>
      </c>
      <c r="N3" s="38" t="s">
        <v>1552</v>
      </c>
      <c r="O3" s="38" t="s">
        <v>1552</v>
      </c>
      <c r="P3" s="38" t="s">
        <v>1552</v>
      </c>
    </row>
    <row r="4" spans="1:16" ht="22" customHeight="1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6" ht="22" customHeight="1">
      <c r="A5" s="39" t="s">
        <v>1553</v>
      </c>
      <c r="B5" s="40" t="s">
        <v>1553</v>
      </c>
      <c r="C5" s="40" t="s">
        <v>1553</v>
      </c>
      <c r="D5" s="41" t="s">
        <v>1553</v>
      </c>
      <c r="E5" s="39" t="s">
        <v>1554</v>
      </c>
      <c r="F5" s="40" t="s">
        <v>1554</v>
      </c>
      <c r="G5" s="40" t="s">
        <v>1554</v>
      </c>
      <c r="H5" s="41" t="s">
        <v>1554</v>
      </c>
      <c r="I5" s="39" t="s">
        <v>1555</v>
      </c>
      <c r="J5" s="40" t="s">
        <v>1555</v>
      </c>
      <c r="K5" s="40" t="s">
        <v>1555</v>
      </c>
      <c r="L5" s="41" t="s">
        <v>1555</v>
      </c>
      <c r="M5" s="39" t="s">
        <v>1556</v>
      </c>
      <c r="N5" s="40" t="s">
        <v>1556</v>
      </c>
      <c r="O5" s="40" t="s">
        <v>1556</v>
      </c>
      <c r="P5" s="41" t="s">
        <v>1556</v>
      </c>
    </row>
    <row r="6" spans="1:16" ht="22" customHeight="1">
      <c r="A6" s="42">
        <f>'12_KPI_Calcs'!B9</f>
        <v>112499466.47999997</v>
      </c>
      <c r="B6" s="43"/>
      <c r="C6" s="43"/>
      <c r="D6" s="44"/>
      <c r="E6" s="48">
        <f>'12_KPI_Calcs'!B7</f>
        <v>240</v>
      </c>
      <c r="F6" s="49"/>
      <c r="G6" s="49"/>
      <c r="H6" s="50"/>
      <c r="I6" s="54">
        <f>'12_KPI_Calcs'!B10</f>
        <v>0.97807017543859653</v>
      </c>
      <c r="J6" s="55"/>
      <c r="K6" s="55"/>
      <c r="L6" s="56"/>
      <c r="M6" s="60">
        <f>'12_KPI_Calcs'!B13</f>
        <v>1</v>
      </c>
      <c r="N6" s="61"/>
      <c r="O6" s="61"/>
      <c r="P6" s="62"/>
    </row>
    <row r="7" spans="1:16" ht="22" customHeight="1">
      <c r="A7" s="42"/>
      <c r="B7" s="43"/>
      <c r="C7" s="43"/>
      <c r="D7" s="44"/>
      <c r="E7" s="48"/>
      <c r="F7" s="49"/>
      <c r="G7" s="49"/>
      <c r="H7" s="50"/>
      <c r="I7" s="54"/>
      <c r="J7" s="55"/>
      <c r="K7" s="55"/>
      <c r="L7" s="56"/>
      <c r="M7" s="60"/>
      <c r="N7" s="61"/>
      <c r="O7" s="61"/>
      <c r="P7" s="62"/>
    </row>
    <row r="8" spans="1:16" ht="22" customHeight="1">
      <c r="A8" s="45"/>
      <c r="B8" s="46"/>
      <c r="C8" s="46"/>
      <c r="D8" s="47"/>
      <c r="E8" s="51"/>
      <c r="F8" s="52"/>
      <c r="G8" s="52"/>
      <c r="H8" s="53"/>
      <c r="I8" s="57"/>
      <c r="J8" s="58"/>
      <c r="K8" s="58"/>
      <c r="L8" s="59"/>
      <c r="M8" s="63"/>
      <c r="N8" s="64"/>
      <c r="O8" s="64"/>
      <c r="P8" s="65"/>
    </row>
    <row r="9" spans="1:16" ht="22" customHeight="1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</row>
    <row r="10" spans="1:16" ht="22" customHeight="1">
      <c r="A10" s="39" t="s">
        <v>1557</v>
      </c>
      <c r="B10" s="40" t="s">
        <v>1557</v>
      </c>
      <c r="C10" s="40" t="s">
        <v>1557</v>
      </c>
      <c r="D10" s="41" t="s">
        <v>1557</v>
      </c>
      <c r="E10" s="39" t="s">
        <v>1558</v>
      </c>
      <c r="F10" s="40" t="s">
        <v>1558</v>
      </c>
      <c r="G10" s="40" t="s">
        <v>1558</v>
      </c>
      <c r="H10" s="41" t="s">
        <v>1558</v>
      </c>
      <c r="I10" s="39" t="s">
        <v>1559</v>
      </c>
      <c r="J10" s="40" t="s">
        <v>1559</v>
      </c>
      <c r="K10" s="40" t="s">
        <v>1559</v>
      </c>
      <c r="L10" s="41" t="s">
        <v>1559</v>
      </c>
      <c r="M10" s="39" t="s">
        <v>1560</v>
      </c>
      <c r="N10" s="40" t="s">
        <v>1560</v>
      </c>
      <c r="O10" s="40" t="s">
        <v>1560</v>
      </c>
      <c r="P10" s="41" t="s">
        <v>1560</v>
      </c>
    </row>
    <row r="11" spans="1:16" ht="22" customHeight="1">
      <c r="A11" s="54">
        <f>'12_KPI_Calcs'!B11</f>
        <v>0.97683109118086697</v>
      </c>
      <c r="B11" s="55"/>
      <c r="C11" s="55"/>
      <c r="D11" s="56"/>
      <c r="E11" s="66">
        <f>'12_KPI_Calcs'!B16</f>
        <v>9.2068484161312553E-2</v>
      </c>
      <c r="F11" s="67"/>
      <c r="G11" s="67"/>
      <c r="H11" s="68"/>
      <c r="I11" s="72">
        <f>'12_KPI_Calcs'!B15</f>
        <v>-3.0817566106396827E-9</v>
      </c>
      <c r="J11" s="73"/>
      <c r="K11" s="73"/>
      <c r="L11" s="74"/>
      <c r="M11" s="78">
        <f>'12_KPI_Calcs'!B20</f>
        <v>0.93888888888888888</v>
      </c>
      <c r="N11" s="79"/>
      <c r="O11" s="79"/>
      <c r="P11" s="80"/>
    </row>
    <row r="12" spans="1:16" ht="22" customHeight="1">
      <c r="A12" s="54"/>
      <c r="B12" s="55"/>
      <c r="C12" s="55"/>
      <c r="D12" s="56"/>
      <c r="E12" s="66"/>
      <c r="F12" s="67"/>
      <c r="G12" s="67"/>
      <c r="H12" s="68"/>
      <c r="I12" s="72"/>
      <c r="J12" s="73"/>
      <c r="K12" s="73"/>
      <c r="L12" s="74"/>
      <c r="M12" s="78"/>
      <c r="N12" s="79"/>
      <c r="O12" s="79"/>
      <c r="P12" s="80"/>
    </row>
    <row r="13" spans="1:16" ht="22" customHeight="1">
      <c r="A13" s="57"/>
      <c r="B13" s="58"/>
      <c r="C13" s="58"/>
      <c r="D13" s="59"/>
      <c r="E13" s="69"/>
      <c r="F13" s="70"/>
      <c r="G13" s="70"/>
      <c r="H13" s="71"/>
      <c r="I13" s="75"/>
      <c r="J13" s="76"/>
      <c r="K13" s="76"/>
      <c r="L13" s="77"/>
      <c r="M13" s="81"/>
      <c r="N13" s="82"/>
      <c r="O13" s="82"/>
      <c r="P13" s="83"/>
    </row>
    <row r="14" spans="1:16" ht="22" customHeigh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</row>
    <row r="15" spans="1:16" ht="22" customHeight="1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</row>
    <row r="16" spans="1:16" ht="22" customHeight="1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spans="1:16" ht="22" customHeight="1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</row>
    <row r="18" spans="1:16" ht="22" customHeight="1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</row>
    <row r="19" spans="1:16" ht="22" customHeight="1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</row>
    <row r="20" spans="1:16" ht="22" customHeight="1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</row>
    <row r="21" spans="1:16" ht="22" customHeight="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</row>
    <row r="22" spans="1:16" ht="22" customHeight="1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</row>
    <row r="23" spans="1:16" ht="22" customHeight="1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</row>
    <row r="24" spans="1:16" ht="22" customHeight="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</row>
    <row r="25" spans="1:16" ht="22" customHeight="1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16" ht="22" customHeight="1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</row>
    <row r="27" spans="1:16" ht="22" customHeight="1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</row>
    <row r="28" spans="1:16" ht="22" customHeight="1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</row>
    <row r="29" spans="1:16" ht="22" customHeight="1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</row>
    <row r="30" spans="1:16" ht="22" customHeight="1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</row>
    <row r="31" spans="1:16" ht="22" customHeight="1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</row>
    <row r="32" spans="1:16" ht="22" customHeight="1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</row>
    <row r="33" spans="1:16" ht="22" customHeight="1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</row>
    <row r="34" spans="1:16" ht="22" customHeight="1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</row>
    <row r="35" spans="1:16" ht="22" customHeight="1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</row>
    <row r="36" spans="1:16" ht="22" customHeight="1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</row>
    <row r="37" spans="1:16" ht="22" customHeight="1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</row>
    <row r="38" spans="1:16" ht="22" customHeight="1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</row>
    <row r="39" spans="1:16" ht="22" customHeight="1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</row>
    <row r="40" spans="1:16" ht="22" customHeight="1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</row>
    <row r="41" spans="1:16" ht="22" customHeight="1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</row>
    <row r="42" spans="1:16" ht="22" customHeight="1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</row>
    <row r="43" spans="1:16" ht="22" customHeight="1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</row>
    <row r="44" spans="1:16" ht="22" customHeight="1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</row>
    <row r="45" spans="1:16" ht="22" customHeight="1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</row>
  </sheetData>
  <mergeCells count="18">
    <mergeCell ref="M10:P10"/>
    <mergeCell ref="M11:P13"/>
    <mergeCell ref="A10:D10"/>
    <mergeCell ref="A11:D13"/>
    <mergeCell ref="E10:H10"/>
    <mergeCell ref="E11:H13"/>
    <mergeCell ref="I10:L10"/>
    <mergeCell ref="I11:L13"/>
    <mergeCell ref="A1:P2"/>
    <mergeCell ref="A3:P3"/>
    <mergeCell ref="A5:D5"/>
    <mergeCell ref="A6:D8"/>
    <mergeCell ref="E5:H5"/>
    <mergeCell ref="E6:H8"/>
    <mergeCell ref="I5:L5"/>
    <mergeCell ref="I6:L8"/>
    <mergeCell ref="M5:P5"/>
    <mergeCell ref="M6:P8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2"/>
  <sheetViews>
    <sheetView showGridLines="0" workbookViewId="0"/>
  </sheetViews>
  <sheetFormatPr baseColWidth="10" defaultColWidth="8.83203125" defaultRowHeight="14"/>
  <cols>
    <col min="1" max="1" width="8" customWidth="1"/>
    <col min="2" max="2" width="28" customWidth="1"/>
    <col min="3" max="3" width="40" customWidth="1"/>
    <col min="4" max="4" width="30" customWidth="1"/>
    <col min="5" max="5" width="20" customWidth="1"/>
    <col min="6" max="6" width="24" customWidth="1"/>
    <col min="7" max="7" width="38" customWidth="1"/>
  </cols>
  <sheetData>
    <row r="1" spans="1:7" ht="30" customHeight="1">
      <c r="A1" s="2" t="s">
        <v>1561</v>
      </c>
      <c r="B1" s="3" t="s">
        <v>1562</v>
      </c>
      <c r="C1" s="3" t="s">
        <v>1563</v>
      </c>
      <c r="D1" s="3" t="s">
        <v>1564</v>
      </c>
      <c r="E1" s="3" t="s">
        <v>1565</v>
      </c>
      <c r="F1" s="3" t="s">
        <v>24</v>
      </c>
      <c r="G1" s="4" t="s">
        <v>1566</v>
      </c>
    </row>
    <row r="2" spans="1:7">
      <c r="A2" s="7">
        <v>1</v>
      </c>
      <c r="B2" s="7" t="s">
        <v>1567</v>
      </c>
      <c r="C2" s="7" t="s">
        <v>1568</v>
      </c>
      <c r="D2" s="7" t="s">
        <v>1569</v>
      </c>
      <c r="E2" s="7" t="s">
        <v>1570</v>
      </c>
      <c r="F2" s="7" t="s">
        <v>1571</v>
      </c>
      <c r="G2" s="7" t="s">
        <v>1572</v>
      </c>
    </row>
    <row r="3" spans="1:7">
      <c r="A3" s="7">
        <v>2</v>
      </c>
      <c r="B3" s="7" t="s">
        <v>1569</v>
      </c>
      <c r="C3" s="7" t="s">
        <v>1573</v>
      </c>
      <c r="D3" s="7" t="s">
        <v>1574</v>
      </c>
      <c r="E3" s="7" t="s">
        <v>1575</v>
      </c>
      <c r="F3" s="7" t="s">
        <v>27</v>
      </c>
      <c r="G3" s="7" t="s">
        <v>1576</v>
      </c>
    </row>
    <row r="4" spans="1:7">
      <c r="A4" s="7">
        <v>3</v>
      </c>
      <c r="B4" s="7" t="s">
        <v>1577</v>
      </c>
      <c r="C4" s="7" t="s">
        <v>1578</v>
      </c>
      <c r="D4" s="7" t="s">
        <v>1579</v>
      </c>
      <c r="E4" s="7" t="s">
        <v>1580</v>
      </c>
      <c r="F4" s="7" t="s">
        <v>27</v>
      </c>
      <c r="G4" s="7" t="s">
        <v>1581</v>
      </c>
    </row>
    <row r="5" spans="1:7">
      <c r="A5" s="7">
        <v>4</v>
      </c>
      <c r="B5" s="7" t="s">
        <v>1577</v>
      </c>
      <c r="C5" s="7" t="s">
        <v>1582</v>
      </c>
      <c r="D5" s="7" t="s">
        <v>1583</v>
      </c>
      <c r="E5" s="7" t="s">
        <v>1580</v>
      </c>
      <c r="F5" s="7" t="s">
        <v>27</v>
      </c>
      <c r="G5" s="7" t="s">
        <v>1584</v>
      </c>
    </row>
    <row r="6" spans="1:7">
      <c r="A6" s="7">
        <v>5</v>
      </c>
      <c r="B6" s="7" t="s">
        <v>1585</v>
      </c>
      <c r="C6" s="7" t="s">
        <v>1586</v>
      </c>
      <c r="D6" s="7" t="s">
        <v>1587</v>
      </c>
      <c r="E6" s="7" t="s">
        <v>1588</v>
      </c>
      <c r="F6" s="7" t="s">
        <v>1589</v>
      </c>
      <c r="G6" s="7" t="s">
        <v>1590</v>
      </c>
    </row>
    <row r="7" spans="1:7">
      <c r="A7" s="7">
        <v>6</v>
      </c>
      <c r="B7" s="7" t="s">
        <v>1587</v>
      </c>
      <c r="C7" s="7" t="s">
        <v>1591</v>
      </c>
      <c r="D7" s="7" t="s">
        <v>1592</v>
      </c>
      <c r="E7" s="7" t="s">
        <v>1593</v>
      </c>
      <c r="F7" s="7" t="s">
        <v>39</v>
      </c>
      <c r="G7" s="7" t="s">
        <v>1594</v>
      </c>
    </row>
    <row r="8" spans="1:7">
      <c r="A8" s="7">
        <v>7</v>
      </c>
      <c r="B8" s="7" t="s">
        <v>1592</v>
      </c>
      <c r="C8" s="7" t="s">
        <v>1595</v>
      </c>
      <c r="D8" s="7" t="s">
        <v>1596</v>
      </c>
      <c r="E8" s="7" t="s">
        <v>1597</v>
      </c>
      <c r="F8" s="7" t="s">
        <v>33</v>
      </c>
      <c r="G8" s="7" t="s">
        <v>1598</v>
      </c>
    </row>
    <row r="9" spans="1:7" ht="26">
      <c r="A9" s="7">
        <v>8</v>
      </c>
      <c r="B9" s="7" t="s">
        <v>1599</v>
      </c>
      <c r="C9" s="7" t="s">
        <v>1600</v>
      </c>
      <c r="D9" s="7" t="s">
        <v>1601</v>
      </c>
      <c r="E9" s="7" t="s">
        <v>1602</v>
      </c>
      <c r="F9" s="7" t="s">
        <v>1603</v>
      </c>
      <c r="G9" s="7" t="s">
        <v>1604</v>
      </c>
    </row>
    <row r="10" spans="1:7">
      <c r="A10" s="7">
        <v>9</v>
      </c>
      <c r="B10" s="7" t="s">
        <v>1605</v>
      </c>
      <c r="C10" s="7" t="s">
        <v>1606</v>
      </c>
      <c r="D10" s="7" t="s">
        <v>1607</v>
      </c>
      <c r="E10" s="7" t="s">
        <v>1608</v>
      </c>
      <c r="F10" s="7" t="s">
        <v>39</v>
      </c>
      <c r="G10" s="7" t="s">
        <v>1609</v>
      </c>
    </row>
    <row r="11" spans="1:7">
      <c r="A11" s="7">
        <v>10</v>
      </c>
      <c r="B11" s="7" t="s">
        <v>1587</v>
      </c>
      <c r="C11" s="7" t="s">
        <v>1610</v>
      </c>
      <c r="D11" s="7" t="s">
        <v>1611</v>
      </c>
      <c r="E11" s="7" t="s">
        <v>1612</v>
      </c>
      <c r="F11" s="7" t="s">
        <v>1589</v>
      </c>
      <c r="G11" s="7" t="s">
        <v>1613</v>
      </c>
    </row>
    <row r="12" spans="1:7">
      <c r="A12" s="7">
        <v>11</v>
      </c>
      <c r="B12" s="7" t="s">
        <v>1614</v>
      </c>
      <c r="C12" s="7" t="s">
        <v>1615</v>
      </c>
      <c r="D12" s="7" t="s">
        <v>1616</v>
      </c>
      <c r="E12" s="7" t="s">
        <v>1617</v>
      </c>
      <c r="F12" s="7" t="s">
        <v>1618</v>
      </c>
      <c r="G12" s="7" t="s">
        <v>1619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18"/>
  <sheetViews>
    <sheetView showGridLines="0" workbookViewId="0">
      <selection sqref="A1:E2"/>
    </sheetView>
  </sheetViews>
  <sheetFormatPr baseColWidth="10" defaultColWidth="8.83203125" defaultRowHeight="14"/>
  <cols>
    <col min="1" max="1" width="32" customWidth="1"/>
    <col min="2" max="2" width="13" customWidth="1"/>
    <col min="3" max="4" width="17" customWidth="1"/>
    <col min="5" max="5" width="24" customWidth="1"/>
  </cols>
  <sheetData>
    <row r="1" spans="1:5">
      <c r="A1" s="35" t="s">
        <v>1620</v>
      </c>
      <c r="B1" s="35" t="s">
        <v>1620</v>
      </c>
      <c r="C1" s="35" t="s">
        <v>1620</v>
      </c>
      <c r="D1" s="35" t="s">
        <v>1620</v>
      </c>
      <c r="E1" s="35" t="s">
        <v>1620</v>
      </c>
    </row>
    <row r="2" spans="1:5">
      <c r="A2" s="35" t="s">
        <v>1620</v>
      </c>
      <c r="B2" s="35" t="s">
        <v>1620</v>
      </c>
      <c r="C2" s="35" t="s">
        <v>1620</v>
      </c>
      <c r="D2" s="35" t="s">
        <v>1620</v>
      </c>
      <c r="E2" s="35" t="s">
        <v>1620</v>
      </c>
    </row>
    <row r="3" spans="1:5">
      <c r="A3" s="36" t="s">
        <v>1621</v>
      </c>
      <c r="B3" s="36" t="s">
        <v>1621</v>
      </c>
      <c r="C3" s="36" t="s">
        <v>1621</v>
      </c>
      <c r="D3" s="36" t="s">
        <v>1621</v>
      </c>
      <c r="E3" s="36" t="s">
        <v>1621</v>
      </c>
    </row>
    <row r="4" spans="1:5">
      <c r="A4" s="19"/>
      <c r="B4" s="19"/>
      <c r="C4" s="19"/>
      <c r="D4" s="19"/>
      <c r="E4" s="19"/>
    </row>
    <row r="5" spans="1:5" ht="15">
      <c r="A5" s="1" t="s">
        <v>1622</v>
      </c>
      <c r="B5" s="13" t="str">
        <f>IF(COUNTIF(B10:B18,"FAIL")=0,"PASS","FAIL")</f>
        <v>PASS</v>
      </c>
      <c r="C5" s="19"/>
      <c r="D5" s="19"/>
      <c r="E5" s="19"/>
    </row>
    <row r="6" spans="1:5" ht="15">
      <c r="A6" s="1" t="s">
        <v>1623</v>
      </c>
      <c r="B6" s="13">
        <f>COUNTIF(B10:B18,"FAIL")</f>
        <v>0</v>
      </c>
      <c r="C6" s="19"/>
      <c r="D6" s="19"/>
      <c r="E6" s="19"/>
    </row>
    <row r="7" spans="1:5">
      <c r="A7" s="19"/>
      <c r="B7" s="19"/>
      <c r="C7" s="19"/>
      <c r="D7" s="19"/>
      <c r="E7" s="19"/>
    </row>
    <row r="8" spans="1:5">
      <c r="A8" s="19"/>
      <c r="B8" s="19"/>
      <c r="C8" s="19"/>
      <c r="D8" s="19"/>
      <c r="E8" s="19"/>
    </row>
    <row r="9" spans="1:5" ht="30" customHeight="1">
      <c r="A9" s="2" t="s">
        <v>1624</v>
      </c>
      <c r="B9" s="3" t="s">
        <v>1170</v>
      </c>
      <c r="C9" s="3" t="s">
        <v>1625</v>
      </c>
      <c r="D9" s="3" t="s">
        <v>1187</v>
      </c>
      <c r="E9" s="4" t="s">
        <v>1626</v>
      </c>
    </row>
    <row r="10" spans="1:5">
      <c r="A10" s="5" t="s">
        <v>1627</v>
      </c>
      <c r="B10" s="13" t="str">
        <f>IF(COUNTIF('02_POS_Master'!$T$2:$T$241,"&lt;&gt;PASS")=0,"PASS","FAIL")</f>
        <v>PASS</v>
      </c>
      <c r="C10" s="13">
        <f>COUNTIF('02_POS_Master'!$T$2:$T$241,"&lt;&gt;PASS")</f>
        <v>0</v>
      </c>
      <c r="D10" s="13">
        <f>0</f>
        <v>0</v>
      </c>
      <c r="E10" s="5" t="s">
        <v>1628</v>
      </c>
    </row>
    <row r="11" spans="1:5">
      <c r="A11" s="5" t="s">
        <v>1629</v>
      </c>
      <c r="B11" s="13" t="str">
        <f>IF(COUNTIF('05_Plan_Input'!$N$2:$N$1513,"FAIL")=0,"PASS","FAIL")</f>
        <v>PASS</v>
      </c>
      <c r="C11" s="13">
        <f>COUNTIF('05_Plan_Input'!$N$2:$N$1513,"FAIL")</f>
        <v>0</v>
      </c>
      <c r="D11" s="13">
        <f>0</f>
        <v>0</v>
      </c>
      <c r="E11" s="5" t="s">
        <v>1630</v>
      </c>
    </row>
    <row r="12" spans="1:5">
      <c r="A12" s="5" t="s">
        <v>1631</v>
      </c>
      <c r="B12" s="13" t="str">
        <f>IF(COUNTIF('06_Distribution'!$I$2:$I$505,"FAIL")=0,"PASS","FAIL")</f>
        <v>PASS</v>
      </c>
      <c r="C12" s="13">
        <f>COUNTIF('06_Distribution'!$I$2:$I$505,"FAIL")</f>
        <v>0</v>
      </c>
      <c r="D12" s="13">
        <f>0</f>
        <v>0</v>
      </c>
      <c r="E12" s="5" t="s">
        <v>1632</v>
      </c>
    </row>
    <row r="13" spans="1:5">
      <c r="A13" s="5" t="s">
        <v>1633</v>
      </c>
      <c r="B13" s="13" t="str">
        <f>IF('12_KPI_Calcs'!$B$13&gt;='01_Parameters'!$B$9,"PASS","FAIL")</f>
        <v>PASS</v>
      </c>
      <c r="C13" s="16">
        <f>'12_KPI_Calcs'!$B$13</f>
        <v>1</v>
      </c>
      <c r="D13" s="16">
        <f>'01_Parameters'!$B$9</f>
        <v>1</v>
      </c>
      <c r="E13" s="5" t="s">
        <v>1634</v>
      </c>
    </row>
    <row r="14" spans="1:5">
      <c r="A14" s="5" t="s">
        <v>1635</v>
      </c>
      <c r="B14" s="13" t="str">
        <f>IF(ABS('12_KPI_Calcs'!$B$15)&lt;='01_Parameters'!$B$11,"PASS","FAIL")</f>
        <v>PASS</v>
      </c>
      <c r="C14" s="16">
        <f>ABS('12_KPI_Calcs'!$B$15)</f>
        <v>3.0817566106396827E-9</v>
      </c>
      <c r="D14" s="16">
        <f>'01_Parameters'!$B$11</f>
        <v>1E-3</v>
      </c>
      <c r="E14" s="5" t="s">
        <v>1636</v>
      </c>
    </row>
    <row r="15" spans="1:5">
      <c r="A15" s="5" t="s">
        <v>1478</v>
      </c>
      <c r="B15" s="13" t="str">
        <f>IF('12_KPI_Calcs'!$B$16&lt;='01_Parameters'!$B$14,"PASS","FAIL")</f>
        <v>PASS</v>
      </c>
      <c r="C15" s="16">
        <f>'12_KPI_Calcs'!$B$16</f>
        <v>9.2068484161312553E-2</v>
      </c>
      <c r="D15" s="16">
        <f>'01_Parameters'!$B$14</f>
        <v>0.1</v>
      </c>
      <c r="E15" s="5" t="s">
        <v>1637</v>
      </c>
    </row>
    <row r="16" spans="1:5">
      <c r="A16" s="5" t="s">
        <v>1638</v>
      </c>
      <c r="B16" s="13" t="str">
        <f>IF(ABS('12_KPI_Calcs'!$B$17)&lt;='01_Parameters'!$B$15,"PASS","FAIL")</f>
        <v>PASS</v>
      </c>
      <c r="C16" s="16">
        <f>ABS('12_KPI_Calcs'!$B$17)</f>
        <v>2.3376512079309724E-2</v>
      </c>
      <c r="D16" s="16">
        <f>'01_Parameters'!$B$15</f>
        <v>0.03</v>
      </c>
      <c r="E16" s="5" t="s">
        <v>1637</v>
      </c>
    </row>
    <row r="17" spans="1:5">
      <c r="A17" s="5" t="s">
        <v>72</v>
      </c>
      <c r="B17" s="13" t="str">
        <f>IF('12_KPI_Calcs'!$B$10&gt;='01_Parameters'!$B$12,"PASS","FAIL")</f>
        <v>PASS</v>
      </c>
      <c r="C17" s="16">
        <f>'12_KPI_Calcs'!$B$10</f>
        <v>0.97807017543859653</v>
      </c>
      <c r="D17" s="16">
        <f>'01_Parameters'!$B$12</f>
        <v>0.95</v>
      </c>
      <c r="E17" s="5" t="s">
        <v>1639</v>
      </c>
    </row>
    <row r="18" spans="1:5">
      <c r="A18" s="5" t="s">
        <v>75</v>
      </c>
      <c r="B18" s="13" t="str">
        <f>IF('12_KPI_Calcs'!$B$11&gt;='01_Parameters'!$B$13,"PASS","FAIL")</f>
        <v>PASS</v>
      </c>
      <c r="C18" s="16">
        <f>'12_KPI_Calcs'!$B$11</f>
        <v>0.97683109118086697</v>
      </c>
      <c r="D18" s="16">
        <f>'01_Parameters'!$B$13</f>
        <v>0.95</v>
      </c>
      <c r="E18" s="5" t="s">
        <v>1639</v>
      </c>
    </row>
  </sheetData>
  <mergeCells count="2">
    <mergeCell ref="A1:E2"/>
    <mergeCell ref="A3:E3"/>
  </mergeCells>
  <conditionalFormatting sqref="B5">
    <cfRule type="containsText" dxfId="7" priority="5" operator="containsText" text="PASS"/>
    <cfRule type="containsText" dxfId="6" priority="6" operator="containsText" text="FAIL"/>
    <cfRule type="containsText" dxfId="5" priority="7" operator="containsText" text="CHECK"/>
    <cfRule type="containsText" dxfId="4" priority="8" operator="containsText" text="INVESTIGATE"/>
  </conditionalFormatting>
  <conditionalFormatting sqref="B10:B18">
    <cfRule type="containsText" dxfId="3" priority="1" operator="containsText" text="PASS"/>
    <cfRule type="containsText" dxfId="2" priority="2" operator="containsText" text="FAIL"/>
    <cfRule type="containsText" dxfId="1" priority="3" operator="containsText" text="CHECK"/>
    <cfRule type="containsText" dxfId="0" priority="4" operator="containsText" text="INVESTIGATE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9"/>
  <sheetViews>
    <sheetView showGridLines="0" workbookViewId="0">
      <selection activeCell="C21" sqref="C21"/>
    </sheetView>
  </sheetViews>
  <sheetFormatPr baseColWidth="10" defaultColWidth="8.83203125" defaultRowHeight="14"/>
  <cols>
    <col min="1" max="1" width="30" customWidth="1"/>
    <col min="2" max="2" width="44" customWidth="1"/>
    <col min="3" max="3" width="34" customWidth="1"/>
    <col min="4" max="4" width="40" customWidth="1"/>
  </cols>
  <sheetData>
    <row r="1" spans="1:4" ht="30" customHeight="1">
      <c r="A1" s="2" t="s">
        <v>1640</v>
      </c>
      <c r="B1" s="3" t="s">
        <v>1641</v>
      </c>
      <c r="C1" s="3" t="s">
        <v>1642</v>
      </c>
      <c r="D1" s="4" t="s">
        <v>1643</v>
      </c>
    </row>
    <row r="2" spans="1:4">
      <c r="A2" s="8" t="s">
        <v>1644</v>
      </c>
      <c r="B2" s="8" t="s">
        <v>1645</v>
      </c>
      <c r="C2" s="8" t="s">
        <v>1646</v>
      </c>
      <c r="D2" s="8" t="s">
        <v>1647</v>
      </c>
    </row>
    <row r="3" spans="1:4">
      <c r="A3" s="8" t="s">
        <v>1648</v>
      </c>
      <c r="B3" s="8" t="s">
        <v>1649</v>
      </c>
      <c r="C3" s="8" t="s">
        <v>1628</v>
      </c>
      <c r="D3" s="8" t="s">
        <v>1650</v>
      </c>
    </row>
    <row r="4" spans="1:4">
      <c r="A4" s="8" t="s">
        <v>1651</v>
      </c>
      <c r="B4" s="8" t="s">
        <v>1652</v>
      </c>
      <c r="C4" s="8" t="s">
        <v>1653</v>
      </c>
      <c r="D4" s="8" t="s">
        <v>1654</v>
      </c>
    </row>
    <row r="5" spans="1:4">
      <c r="A5" s="8" t="s">
        <v>1655</v>
      </c>
      <c r="B5" s="8" t="s">
        <v>1656</v>
      </c>
      <c r="C5" s="8" t="s">
        <v>1657</v>
      </c>
      <c r="D5" s="8" t="s">
        <v>1658</v>
      </c>
    </row>
    <row r="6" spans="1:4">
      <c r="A6" s="8" t="s">
        <v>1659</v>
      </c>
      <c r="B6" s="8" t="s">
        <v>1660</v>
      </c>
      <c r="C6" s="8" t="s">
        <v>1661</v>
      </c>
      <c r="D6" s="8" t="s">
        <v>1662</v>
      </c>
    </row>
    <row r="7" spans="1:4">
      <c r="A7" s="8" t="s">
        <v>1663</v>
      </c>
      <c r="B7" s="8" t="s">
        <v>1664</v>
      </c>
      <c r="C7" s="8" t="s">
        <v>1665</v>
      </c>
      <c r="D7" s="8" t="s">
        <v>1666</v>
      </c>
    </row>
    <row r="8" spans="1:4">
      <c r="A8" s="8" t="s">
        <v>1667</v>
      </c>
      <c r="B8" s="8" t="s">
        <v>52</v>
      </c>
      <c r="C8" s="8" t="s">
        <v>1668</v>
      </c>
      <c r="D8" s="8" t="s">
        <v>1669</v>
      </c>
    </row>
    <row r="9" spans="1:4">
      <c r="A9" s="8" t="s">
        <v>1670</v>
      </c>
      <c r="B9" s="8" t="s">
        <v>1671</v>
      </c>
      <c r="C9" s="8" t="s">
        <v>1672</v>
      </c>
      <c r="D9" s="8" t="s">
        <v>1673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"/>
  <sheetViews>
    <sheetView showGridLines="0" workbookViewId="0">
      <selection sqref="A1:F2"/>
    </sheetView>
  </sheetViews>
  <sheetFormatPr baseColWidth="10" defaultColWidth="8.83203125" defaultRowHeight="14"/>
  <cols>
    <col min="1" max="1" width="34" customWidth="1"/>
    <col min="2" max="2" width="18" customWidth="1"/>
    <col min="3" max="3" width="38" customWidth="1"/>
    <col min="4" max="4" width="4" customWidth="1"/>
    <col min="5" max="5" width="14" customWidth="1"/>
    <col min="6" max="6" width="18" customWidth="1"/>
  </cols>
  <sheetData>
    <row r="1" spans="1:6">
      <c r="A1" s="35" t="s">
        <v>43</v>
      </c>
      <c r="B1" s="35" t="s">
        <v>43</v>
      </c>
      <c r="C1" s="35" t="s">
        <v>43</v>
      </c>
      <c r="D1" s="35" t="s">
        <v>43</v>
      </c>
      <c r="E1" s="35" t="s">
        <v>43</v>
      </c>
      <c r="F1" s="35" t="s">
        <v>43</v>
      </c>
    </row>
    <row r="2" spans="1:6">
      <c r="A2" s="35" t="s">
        <v>43</v>
      </c>
      <c r="B2" s="35" t="s">
        <v>43</v>
      </c>
      <c r="C2" s="35" t="s">
        <v>43</v>
      </c>
      <c r="D2" s="35" t="s">
        <v>43</v>
      </c>
      <c r="E2" s="35" t="s">
        <v>43</v>
      </c>
      <c r="F2" s="35" t="s">
        <v>43</v>
      </c>
    </row>
    <row r="3" spans="1:6">
      <c r="A3" s="36" t="s">
        <v>44</v>
      </c>
      <c r="B3" s="36" t="s">
        <v>44</v>
      </c>
      <c r="C3" s="36" t="s">
        <v>44</v>
      </c>
      <c r="D3" s="36" t="s">
        <v>44</v>
      </c>
      <c r="E3" s="36" t="s">
        <v>44</v>
      </c>
      <c r="F3" s="36" t="s">
        <v>44</v>
      </c>
    </row>
    <row r="4" spans="1:6">
      <c r="A4" s="19"/>
      <c r="B4" s="19"/>
      <c r="C4" s="19"/>
      <c r="D4" s="19"/>
      <c r="E4" s="19"/>
      <c r="F4" s="19"/>
    </row>
    <row r="5" spans="1:6" ht="30" customHeight="1">
      <c r="A5" s="2" t="s">
        <v>45</v>
      </c>
      <c r="B5" s="3" t="s">
        <v>46</v>
      </c>
      <c r="C5" s="4" t="s">
        <v>47</v>
      </c>
      <c r="D5" s="19"/>
      <c r="E5" s="2" t="s">
        <v>48</v>
      </c>
      <c r="F5" s="4" t="s">
        <v>49</v>
      </c>
    </row>
    <row r="6" spans="1:6">
      <c r="A6" s="5" t="s">
        <v>50</v>
      </c>
      <c r="B6" s="6" t="s">
        <v>51</v>
      </c>
      <c r="C6" s="5" t="s">
        <v>52</v>
      </c>
      <c r="D6" s="19"/>
      <c r="E6" s="6" t="s">
        <v>53</v>
      </c>
      <c r="F6" s="6" t="s">
        <v>54</v>
      </c>
    </row>
    <row r="7" spans="1:6">
      <c r="A7" s="5" t="s">
        <v>55</v>
      </c>
      <c r="B7" s="11">
        <v>46174</v>
      </c>
      <c r="C7" s="5" t="s">
        <v>56</v>
      </c>
      <c r="D7" s="19"/>
      <c r="E7" s="6" t="s">
        <v>57</v>
      </c>
      <c r="F7" s="6" t="s">
        <v>58</v>
      </c>
    </row>
    <row r="8" spans="1:6">
      <c r="A8" s="5" t="s">
        <v>59</v>
      </c>
      <c r="B8" s="6">
        <v>2027</v>
      </c>
      <c r="C8" s="5" t="s">
        <v>60</v>
      </c>
      <c r="D8" s="19"/>
      <c r="E8" s="6" t="s">
        <v>61</v>
      </c>
      <c r="F8" s="6" t="s">
        <v>62</v>
      </c>
    </row>
    <row r="9" spans="1:6">
      <c r="A9" s="5" t="s">
        <v>63</v>
      </c>
      <c r="B9" s="12">
        <v>1</v>
      </c>
      <c r="C9" s="5" t="s">
        <v>64</v>
      </c>
      <c r="D9" s="19"/>
      <c r="E9" s="6" t="s">
        <v>65</v>
      </c>
      <c r="F9" s="6" t="s">
        <v>66</v>
      </c>
    </row>
    <row r="10" spans="1:6">
      <c r="A10" s="5" t="s">
        <v>67</v>
      </c>
      <c r="B10" s="12">
        <v>0.999</v>
      </c>
      <c r="C10" s="5" t="s">
        <v>64</v>
      </c>
      <c r="D10" s="19"/>
      <c r="E10" s="6" t="s">
        <v>68</v>
      </c>
      <c r="F10" s="6" t="s">
        <v>62</v>
      </c>
    </row>
    <row r="11" spans="1:6">
      <c r="A11" s="5" t="s">
        <v>69</v>
      </c>
      <c r="B11" s="12">
        <v>1E-3</v>
      </c>
      <c r="C11" s="5" t="s">
        <v>70</v>
      </c>
      <c r="D11" s="19"/>
      <c r="E11" s="6" t="s">
        <v>71</v>
      </c>
      <c r="F11" s="6" t="s">
        <v>62</v>
      </c>
    </row>
    <row r="12" spans="1:6">
      <c r="A12" s="5" t="s">
        <v>72</v>
      </c>
      <c r="B12" s="12">
        <v>0.95</v>
      </c>
      <c r="C12" s="5" t="s">
        <v>73</v>
      </c>
      <c r="D12" s="19"/>
      <c r="E12" s="6" t="s">
        <v>74</v>
      </c>
      <c r="F12" s="6" t="s">
        <v>62</v>
      </c>
    </row>
    <row r="13" spans="1:6">
      <c r="A13" s="5" t="s">
        <v>75</v>
      </c>
      <c r="B13" s="12">
        <v>0.95</v>
      </c>
      <c r="C13" s="5" t="s">
        <v>76</v>
      </c>
      <c r="D13" s="19"/>
      <c r="E13" s="6" t="s">
        <v>77</v>
      </c>
      <c r="F13" s="6" t="s">
        <v>62</v>
      </c>
    </row>
    <row r="14" spans="1:6">
      <c r="A14" s="5" t="s">
        <v>78</v>
      </c>
      <c r="B14" s="12">
        <v>0.1</v>
      </c>
      <c r="C14" s="5" t="s">
        <v>79</v>
      </c>
      <c r="D14" s="19"/>
      <c r="E14" s="6" t="s">
        <v>80</v>
      </c>
      <c r="F14" s="6" t="s">
        <v>66</v>
      </c>
    </row>
    <row r="15" spans="1:6">
      <c r="A15" s="5" t="s">
        <v>81</v>
      </c>
      <c r="B15" s="12">
        <v>0.03</v>
      </c>
      <c r="C15" s="5" t="s">
        <v>79</v>
      </c>
      <c r="D15" s="19"/>
      <c r="E15" s="6" t="s">
        <v>82</v>
      </c>
      <c r="F15" s="6" t="s">
        <v>66</v>
      </c>
    </row>
    <row r="16" spans="1:6">
      <c r="A16" s="19"/>
      <c r="B16" s="19"/>
      <c r="C16" s="19"/>
      <c r="D16" s="19"/>
      <c r="E16" s="6" t="s">
        <v>83</v>
      </c>
      <c r="F16" s="6" t="s">
        <v>62</v>
      </c>
    </row>
    <row r="17" spans="1:6">
      <c r="A17" s="19"/>
      <c r="B17" s="19"/>
      <c r="C17" s="19"/>
      <c r="D17" s="19"/>
      <c r="E17" s="6" t="s">
        <v>84</v>
      </c>
      <c r="F17" s="6" t="s">
        <v>58</v>
      </c>
    </row>
  </sheetData>
  <mergeCells count="2">
    <mergeCell ref="A1:F2"/>
    <mergeCell ref="A3:F3"/>
  </mergeCells>
  <dataValidations count="2">
    <dataValidation type="list" sqref="B6" xr:uid="{00000000-0002-0000-0100-000000000000}">
      <formula1>"Downside,Base,Upside"</formula1>
    </dataValidation>
    <dataValidation type="list" sqref="B8" xr:uid="{00000000-0002-0000-0100-000001000000}">
      <formula1>"2026,2027,2028,2029"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41"/>
  <sheetViews>
    <sheetView showGridLines="0" zoomScaleNormal="100" workbookViewId="0"/>
  </sheetViews>
  <sheetFormatPr baseColWidth="10" defaultColWidth="8.83203125" defaultRowHeight="14"/>
  <cols>
    <col min="1" max="1" width="16" customWidth="1"/>
    <col min="2" max="2" width="13" customWidth="1"/>
    <col min="3" max="3" width="16" customWidth="1"/>
    <col min="4" max="4" width="14" customWidth="1"/>
    <col min="5" max="5" width="16" customWidth="1"/>
    <col min="6" max="6" width="10" customWidth="1"/>
    <col min="7" max="7" width="14" customWidth="1"/>
    <col min="8" max="8" width="20" customWidth="1"/>
    <col min="9" max="9" width="22" customWidth="1"/>
    <col min="10" max="10" width="18" customWidth="1"/>
    <col min="11" max="12" width="13" customWidth="1"/>
    <col min="13" max="13" width="12" customWidth="1"/>
    <col min="14" max="14" width="10" customWidth="1"/>
    <col min="15" max="16" width="11" customWidth="1"/>
    <col min="17" max="19" width="14" customWidth="1"/>
    <col min="20" max="20" width="16" customWidth="1"/>
  </cols>
  <sheetData>
    <row r="1" spans="1:20" ht="30" customHeight="1">
      <c r="A1" s="2" t="s">
        <v>85</v>
      </c>
      <c r="B1" s="3" t="s">
        <v>86</v>
      </c>
      <c r="C1" s="3" t="s">
        <v>87</v>
      </c>
      <c r="D1" s="3" t="s">
        <v>88</v>
      </c>
      <c r="E1" s="3" t="s">
        <v>89</v>
      </c>
      <c r="F1" s="3" t="s">
        <v>48</v>
      </c>
      <c r="G1" s="3" t="s">
        <v>49</v>
      </c>
      <c r="H1" s="3" t="s">
        <v>90</v>
      </c>
      <c r="I1" s="3" t="s">
        <v>91</v>
      </c>
      <c r="J1" s="3" t="s">
        <v>92</v>
      </c>
      <c r="K1" s="3" t="s">
        <v>93</v>
      </c>
      <c r="L1" s="3" t="s">
        <v>94</v>
      </c>
      <c r="M1" s="3" t="s">
        <v>95</v>
      </c>
      <c r="N1" s="3" t="s">
        <v>96</v>
      </c>
      <c r="O1" s="3" t="s">
        <v>97</v>
      </c>
      <c r="P1" s="3" t="s">
        <v>98</v>
      </c>
      <c r="Q1" s="3" t="s">
        <v>99</v>
      </c>
      <c r="R1" s="3" t="s">
        <v>100</v>
      </c>
      <c r="S1" s="3" t="s">
        <v>101</v>
      </c>
      <c r="T1" s="4" t="s">
        <v>102</v>
      </c>
    </row>
    <row r="2" spans="1:20">
      <c r="A2" s="6" t="s">
        <v>103</v>
      </c>
      <c r="B2" s="6" t="s">
        <v>104</v>
      </c>
      <c r="C2" s="6" t="s">
        <v>105</v>
      </c>
      <c r="D2" s="6">
        <v>3350358303</v>
      </c>
      <c r="E2" s="6" t="s">
        <v>106</v>
      </c>
      <c r="F2" s="6" t="s">
        <v>53</v>
      </c>
      <c r="G2" s="6" t="s">
        <v>54</v>
      </c>
      <c r="H2" s="6" t="s">
        <v>107</v>
      </c>
      <c r="I2" s="6" t="s">
        <v>108</v>
      </c>
      <c r="J2" s="6" t="s">
        <v>109</v>
      </c>
      <c r="K2" s="20">
        <v>40285</v>
      </c>
      <c r="L2" s="20"/>
      <c r="M2" s="6" t="s">
        <v>110</v>
      </c>
      <c r="N2" s="6" t="s">
        <v>111</v>
      </c>
      <c r="O2" s="21">
        <v>39</v>
      </c>
      <c r="P2" s="21">
        <v>1.6</v>
      </c>
      <c r="Q2" s="13" t="str">
        <f>IF(AND(K2&lt;='01_Parameters'!$B$7,OR(L2="",L2&gt;='01_Parameters'!$B$7)),"Active","Closed")</f>
        <v>Active</v>
      </c>
      <c r="R2" s="13" t="str">
        <f t="shared" ref="R2:R65" si="0">IF(COUNTBLANK(A2:K2)+COUNTBLANK(M2:P2)=0,"PASS","CHECK")</f>
        <v>PASS</v>
      </c>
      <c r="S2" s="13" t="str">
        <f t="shared" ref="S2:S65" si="1">IF(AND(COUNTIF($A$2:$A$241,A2)=1,COUNTIF($D$2:$D$241,D2)=1),"PASS","CHECK")</f>
        <v>PASS</v>
      </c>
      <c r="T2" s="13" t="str">
        <f t="shared" ref="T2:T65" si="2">IF(AND(Q2=M2,R2="PASS",S2="PASS"),"PASS","CHECK")</f>
        <v>PASS</v>
      </c>
    </row>
    <row r="3" spans="1:20">
      <c r="A3" s="6" t="s">
        <v>112</v>
      </c>
      <c r="B3" s="6" t="s">
        <v>113</v>
      </c>
      <c r="C3" s="6" t="s">
        <v>114</v>
      </c>
      <c r="D3" s="6">
        <v>30075099202</v>
      </c>
      <c r="E3" s="6" t="s">
        <v>115</v>
      </c>
      <c r="F3" s="6" t="s">
        <v>53</v>
      </c>
      <c r="G3" s="6" t="s">
        <v>54</v>
      </c>
      <c r="H3" s="6" t="s">
        <v>107</v>
      </c>
      <c r="I3" s="6" t="s">
        <v>108</v>
      </c>
      <c r="J3" s="6" t="s">
        <v>116</v>
      </c>
      <c r="K3" s="20">
        <v>43412</v>
      </c>
      <c r="L3" s="20"/>
      <c r="M3" s="6" t="s">
        <v>110</v>
      </c>
      <c r="N3" s="6" t="s">
        <v>111</v>
      </c>
      <c r="O3" s="21">
        <v>56</v>
      </c>
      <c r="P3" s="21">
        <v>1.5</v>
      </c>
      <c r="Q3" s="13" t="str">
        <f>IF(AND(K3&lt;='01_Parameters'!$B$7,OR(L3="",L3&gt;='01_Parameters'!$B$7)),"Active","Closed")</f>
        <v>Active</v>
      </c>
      <c r="R3" s="13" t="str">
        <f t="shared" si="0"/>
        <v>PASS</v>
      </c>
      <c r="S3" s="13" t="str">
        <f t="shared" si="1"/>
        <v>PASS</v>
      </c>
      <c r="T3" s="13" t="str">
        <f t="shared" si="2"/>
        <v>PASS</v>
      </c>
    </row>
    <row r="4" spans="1:20">
      <c r="A4" s="6" t="s">
        <v>117</v>
      </c>
      <c r="B4" s="6" t="s">
        <v>118</v>
      </c>
      <c r="C4" s="6" t="s">
        <v>119</v>
      </c>
      <c r="D4" s="6">
        <v>78053213077</v>
      </c>
      <c r="E4" s="6" t="s">
        <v>120</v>
      </c>
      <c r="F4" s="6" t="s">
        <v>53</v>
      </c>
      <c r="G4" s="6" t="s">
        <v>54</v>
      </c>
      <c r="H4" s="6" t="s">
        <v>107</v>
      </c>
      <c r="I4" s="6" t="s">
        <v>121</v>
      </c>
      <c r="J4" s="6" t="s">
        <v>116</v>
      </c>
      <c r="K4" s="20">
        <v>44617</v>
      </c>
      <c r="L4" s="20"/>
      <c r="M4" s="6" t="s">
        <v>110</v>
      </c>
      <c r="N4" s="6" t="s">
        <v>111</v>
      </c>
      <c r="O4" s="21">
        <v>60</v>
      </c>
      <c r="P4" s="21">
        <v>1.9</v>
      </c>
      <c r="Q4" s="13" t="str">
        <f>IF(AND(K4&lt;='01_Parameters'!$B$7,OR(L4="",L4&gt;='01_Parameters'!$B$7)),"Active","Closed")</f>
        <v>Active</v>
      </c>
      <c r="R4" s="13" t="str">
        <f t="shared" si="0"/>
        <v>PASS</v>
      </c>
      <c r="S4" s="13" t="str">
        <f t="shared" si="1"/>
        <v>PASS</v>
      </c>
      <c r="T4" s="13" t="str">
        <f t="shared" si="2"/>
        <v>PASS</v>
      </c>
    </row>
    <row r="5" spans="1:20">
      <c r="A5" s="6" t="s">
        <v>122</v>
      </c>
      <c r="B5" s="6" t="s">
        <v>123</v>
      </c>
      <c r="C5" s="6" t="s">
        <v>124</v>
      </c>
      <c r="D5" s="6">
        <v>38179164408</v>
      </c>
      <c r="E5" s="6" t="s">
        <v>125</v>
      </c>
      <c r="F5" s="6" t="s">
        <v>53</v>
      </c>
      <c r="G5" s="6" t="s">
        <v>54</v>
      </c>
      <c r="H5" s="6" t="s">
        <v>126</v>
      </c>
      <c r="I5" s="6" t="s">
        <v>127</v>
      </c>
      <c r="J5" s="6" t="s">
        <v>116</v>
      </c>
      <c r="K5" s="20">
        <v>42078</v>
      </c>
      <c r="L5" s="20"/>
      <c r="M5" s="6" t="s">
        <v>110</v>
      </c>
      <c r="N5" s="6" t="s">
        <v>111</v>
      </c>
      <c r="O5" s="21">
        <v>63</v>
      </c>
      <c r="P5" s="21">
        <v>1.8</v>
      </c>
      <c r="Q5" s="13" t="str">
        <f>IF(AND(K5&lt;='01_Parameters'!$B$7,OR(L5="",L5&gt;='01_Parameters'!$B$7)),"Active","Closed")</f>
        <v>Active</v>
      </c>
      <c r="R5" s="13" t="str">
        <f t="shared" si="0"/>
        <v>PASS</v>
      </c>
      <c r="S5" s="13" t="str">
        <f t="shared" si="1"/>
        <v>PASS</v>
      </c>
      <c r="T5" s="13" t="str">
        <f t="shared" si="2"/>
        <v>PASS</v>
      </c>
    </row>
    <row r="6" spans="1:20">
      <c r="A6" s="6" t="s">
        <v>128</v>
      </c>
      <c r="B6" s="6" t="s">
        <v>129</v>
      </c>
      <c r="C6" s="6" t="s">
        <v>130</v>
      </c>
      <c r="D6" s="6">
        <v>91917349739</v>
      </c>
      <c r="E6" s="6" t="s">
        <v>131</v>
      </c>
      <c r="F6" s="6" t="s">
        <v>53</v>
      </c>
      <c r="G6" s="6" t="s">
        <v>54</v>
      </c>
      <c r="H6" s="6" t="s">
        <v>132</v>
      </c>
      <c r="I6" s="6" t="s">
        <v>133</v>
      </c>
      <c r="J6" s="6" t="s">
        <v>109</v>
      </c>
      <c r="K6" s="20">
        <v>42105</v>
      </c>
      <c r="L6" s="20"/>
      <c r="M6" s="6" t="s">
        <v>110</v>
      </c>
      <c r="N6" s="6" t="s">
        <v>111</v>
      </c>
      <c r="O6" s="21">
        <v>88</v>
      </c>
      <c r="P6" s="21">
        <v>2.7</v>
      </c>
      <c r="Q6" s="13" t="str">
        <f>IF(AND(K6&lt;='01_Parameters'!$B$7,OR(L6="",L6&gt;='01_Parameters'!$B$7)),"Active","Closed")</f>
        <v>Active</v>
      </c>
      <c r="R6" s="13" t="str">
        <f t="shared" si="0"/>
        <v>PASS</v>
      </c>
      <c r="S6" s="13" t="str">
        <f t="shared" si="1"/>
        <v>PASS</v>
      </c>
      <c r="T6" s="13" t="str">
        <f t="shared" si="2"/>
        <v>PASS</v>
      </c>
    </row>
    <row r="7" spans="1:20">
      <c r="A7" s="6" t="s">
        <v>134</v>
      </c>
      <c r="B7" s="6" t="s">
        <v>135</v>
      </c>
      <c r="C7" s="6" t="s">
        <v>136</v>
      </c>
      <c r="D7" s="6">
        <v>3677763869</v>
      </c>
      <c r="E7" s="6" t="s">
        <v>137</v>
      </c>
      <c r="F7" s="6" t="s">
        <v>53</v>
      </c>
      <c r="G7" s="6" t="s">
        <v>54</v>
      </c>
      <c r="H7" s="6" t="s">
        <v>107</v>
      </c>
      <c r="I7" s="6" t="s">
        <v>138</v>
      </c>
      <c r="J7" s="6" t="s">
        <v>109</v>
      </c>
      <c r="K7" s="20">
        <v>43705</v>
      </c>
      <c r="L7" s="20"/>
      <c r="M7" s="6" t="s">
        <v>110</v>
      </c>
      <c r="N7" s="6" t="s">
        <v>111</v>
      </c>
      <c r="O7" s="21">
        <v>18</v>
      </c>
      <c r="P7" s="21">
        <v>0.6</v>
      </c>
      <c r="Q7" s="13" t="str">
        <f>IF(AND(K7&lt;='01_Parameters'!$B$7,OR(L7="",L7&gt;='01_Parameters'!$B$7)),"Active","Closed")</f>
        <v>Active</v>
      </c>
      <c r="R7" s="13" t="str">
        <f t="shared" si="0"/>
        <v>PASS</v>
      </c>
      <c r="S7" s="13" t="str">
        <f t="shared" si="1"/>
        <v>PASS</v>
      </c>
      <c r="T7" s="13" t="str">
        <f t="shared" si="2"/>
        <v>PASS</v>
      </c>
    </row>
    <row r="8" spans="1:20">
      <c r="A8" s="6" t="s">
        <v>139</v>
      </c>
      <c r="B8" s="6" t="s">
        <v>140</v>
      </c>
      <c r="C8" s="6" t="s">
        <v>141</v>
      </c>
      <c r="D8" s="6">
        <v>32482195350</v>
      </c>
      <c r="E8" s="6" t="s">
        <v>142</v>
      </c>
      <c r="F8" s="6" t="s">
        <v>53</v>
      </c>
      <c r="G8" s="6" t="s">
        <v>54</v>
      </c>
      <c r="H8" s="6" t="s">
        <v>126</v>
      </c>
      <c r="I8" s="6" t="s">
        <v>127</v>
      </c>
      <c r="J8" s="6" t="s">
        <v>109</v>
      </c>
      <c r="K8" s="20">
        <v>42064</v>
      </c>
      <c r="L8" s="20"/>
      <c r="M8" s="6" t="s">
        <v>110</v>
      </c>
      <c r="N8" s="6" t="s">
        <v>111</v>
      </c>
      <c r="O8" s="21">
        <v>60</v>
      </c>
      <c r="P8" s="21">
        <v>1.9</v>
      </c>
      <c r="Q8" s="13" t="str">
        <f>IF(AND(K8&lt;='01_Parameters'!$B$7,OR(L8="",L8&gt;='01_Parameters'!$B$7)),"Active","Closed")</f>
        <v>Active</v>
      </c>
      <c r="R8" s="13" t="str">
        <f t="shared" si="0"/>
        <v>PASS</v>
      </c>
      <c r="S8" s="13" t="str">
        <f t="shared" si="1"/>
        <v>PASS</v>
      </c>
      <c r="T8" s="13" t="str">
        <f t="shared" si="2"/>
        <v>PASS</v>
      </c>
    </row>
    <row r="9" spans="1:20">
      <c r="A9" s="6" t="s">
        <v>143</v>
      </c>
      <c r="B9" s="6" t="s">
        <v>144</v>
      </c>
      <c r="C9" s="6" t="s">
        <v>145</v>
      </c>
      <c r="D9" s="6">
        <v>43489502106</v>
      </c>
      <c r="E9" s="6" t="s">
        <v>146</v>
      </c>
      <c r="F9" s="6" t="s">
        <v>53</v>
      </c>
      <c r="G9" s="6" t="s">
        <v>54</v>
      </c>
      <c r="H9" s="6" t="s">
        <v>147</v>
      </c>
      <c r="I9" s="6" t="s">
        <v>148</v>
      </c>
      <c r="J9" s="6" t="s">
        <v>116</v>
      </c>
      <c r="K9" s="20">
        <v>44044</v>
      </c>
      <c r="L9" s="20"/>
      <c r="M9" s="6" t="s">
        <v>110</v>
      </c>
      <c r="N9" s="6" t="s">
        <v>111</v>
      </c>
      <c r="O9" s="21">
        <v>0</v>
      </c>
      <c r="P9" s="21">
        <v>0</v>
      </c>
      <c r="Q9" s="13" t="str">
        <f>IF(AND(K9&lt;='01_Parameters'!$B$7,OR(L9="",L9&gt;='01_Parameters'!$B$7)),"Active","Closed")</f>
        <v>Active</v>
      </c>
      <c r="R9" s="13" t="str">
        <f t="shared" si="0"/>
        <v>PASS</v>
      </c>
      <c r="S9" s="13" t="str">
        <f t="shared" si="1"/>
        <v>PASS</v>
      </c>
      <c r="T9" s="13" t="str">
        <f t="shared" si="2"/>
        <v>PASS</v>
      </c>
    </row>
    <row r="10" spans="1:20">
      <c r="A10" s="6" t="s">
        <v>149</v>
      </c>
      <c r="B10" s="6" t="s">
        <v>150</v>
      </c>
      <c r="C10" s="6" t="s">
        <v>151</v>
      </c>
      <c r="D10" s="6">
        <v>61612201097</v>
      </c>
      <c r="E10" s="6" t="s">
        <v>152</v>
      </c>
      <c r="F10" s="6" t="s">
        <v>57</v>
      </c>
      <c r="G10" s="6" t="s">
        <v>58</v>
      </c>
      <c r="H10" s="6" t="s">
        <v>126</v>
      </c>
      <c r="I10" s="6" t="s">
        <v>153</v>
      </c>
      <c r="J10" s="6" t="s">
        <v>154</v>
      </c>
      <c r="K10" s="20">
        <v>42587</v>
      </c>
      <c r="L10" s="20"/>
      <c r="M10" s="6" t="s">
        <v>110</v>
      </c>
      <c r="N10" s="6" t="s">
        <v>155</v>
      </c>
      <c r="O10" s="21">
        <v>32</v>
      </c>
      <c r="P10" s="21">
        <v>0.9</v>
      </c>
      <c r="Q10" s="13" t="str">
        <f>IF(AND(K10&lt;='01_Parameters'!$B$7,OR(L10="",L10&gt;='01_Parameters'!$B$7)),"Active","Closed")</f>
        <v>Active</v>
      </c>
      <c r="R10" s="13" t="str">
        <f t="shared" si="0"/>
        <v>PASS</v>
      </c>
      <c r="S10" s="13" t="str">
        <f t="shared" si="1"/>
        <v>PASS</v>
      </c>
      <c r="T10" s="13" t="str">
        <f t="shared" si="2"/>
        <v>PASS</v>
      </c>
    </row>
    <row r="11" spans="1:20">
      <c r="A11" s="6" t="s">
        <v>156</v>
      </c>
      <c r="B11" s="6" t="s">
        <v>157</v>
      </c>
      <c r="C11" s="6" t="s">
        <v>158</v>
      </c>
      <c r="D11" s="6">
        <v>55428641467</v>
      </c>
      <c r="E11" s="6" t="s">
        <v>159</v>
      </c>
      <c r="F11" s="6" t="s">
        <v>57</v>
      </c>
      <c r="G11" s="6" t="s">
        <v>58</v>
      </c>
      <c r="H11" s="6" t="s">
        <v>147</v>
      </c>
      <c r="I11" s="6" t="s">
        <v>148</v>
      </c>
      <c r="J11" s="6" t="s">
        <v>160</v>
      </c>
      <c r="K11" s="20">
        <v>42953</v>
      </c>
      <c r="L11" s="20"/>
      <c r="M11" s="6" t="s">
        <v>110</v>
      </c>
      <c r="N11" s="6" t="s">
        <v>155</v>
      </c>
      <c r="O11" s="21">
        <v>0</v>
      </c>
      <c r="P11" s="21">
        <v>0</v>
      </c>
      <c r="Q11" s="13" t="str">
        <f>IF(AND(K11&lt;='01_Parameters'!$B$7,OR(L11="",L11&gt;='01_Parameters'!$B$7)),"Active","Closed")</f>
        <v>Active</v>
      </c>
      <c r="R11" s="13" t="str">
        <f t="shared" si="0"/>
        <v>PASS</v>
      </c>
      <c r="S11" s="13" t="str">
        <f t="shared" si="1"/>
        <v>PASS</v>
      </c>
      <c r="T11" s="13" t="str">
        <f t="shared" si="2"/>
        <v>PASS</v>
      </c>
    </row>
    <row r="12" spans="1:20">
      <c r="A12" s="6" t="s">
        <v>161</v>
      </c>
      <c r="B12" s="6" t="s">
        <v>162</v>
      </c>
      <c r="C12" s="6" t="s">
        <v>163</v>
      </c>
      <c r="D12" s="6">
        <v>92069896935</v>
      </c>
      <c r="E12" s="6" t="s">
        <v>164</v>
      </c>
      <c r="F12" s="6" t="s">
        <v>57</v>
      </c>
      <c r="G12" s="6" t="s">
        <v>58</v>
      </c>
      <c r="H12" s="6" t="s">
        <v>132</v>
      </c>
      <c r="I12" s="6" t="s">
        <v>133</v>
      </c>
      <c r="J12" s="6" t="s">
        <v>165</v>
      </c>
      <c r="K12" s="20">
        <v>40605</v>
      </c>
      <c r="L12" s="20"/>
      <c r="M12" s="6" t="s">
        <v>110</v>
      </c>
      <c r="N12" s="6" t="s">
        <v>155</v>
      </c>
      <c r="O12" s="21">
        <v>59</v>
      </c>
      <c r="P12" s="21">
        <v>2.5</v>
      </c>
      <c r="Q12" s="13" t="str">
        <f>IF(AND(K12&lt;='01_Parameters'!$B$7,OR(L12="",L12&gt;='01_Parameters'!$B$7)),"Active","Closed")</f>
        <v>Active</v>
      </c>
      <c r="R12" s="13" t="str">
        <f t="shared" si="0"/>
        <v>PASS</v>
      </c>
      <c r="S12" s="13" t="str">
        <f t="shared" si="1"/>
        <v>PASS</v>
      </c>
      <c r="T12" s="13" t="str">
        <f t="shared" si="2"/>
        <v>PASS</v>
      </c>
    </row>
    <row r="13" spans="1:20">
      <c r="A13" s="6" t="s">
        <v>166</v>
      </c>
      <c r="B13" s="6" t="s">
        <v>167</v>
      </c>
      <c r="C13" s="6" t="s">
        <v>168</v>
      </c>
      <c r="D13" s="6">
        <v>60207339711</v>
      </c>
      <c r="E13" s="6" t="s">
        <v>169</v>
      </c>
      <c r="F13" s="6" t="s">
        <v>57</v>
      </c>
      <c r="G13" s="6" t="s">
        <v>58</v>
      </c>
      <c r="H13" s="6" t="s">
        <v>126</v>
      </c>
      <c r="I13" s="6" t="s">
        <v>127</v>
      </c>
      <c r="J13" s="6" t="s">
        <v>165</v>
      </c>
      <c r="K13" s="20">
        <v>43689</v>
      </c>
      <c r="L13" s="20"/>
      <c r="M13" s="6" t="s">
        <v>110</v>
      </c>
      <c r="N13" s="6" t="s">
        <v>155</v>
      </c>
      <c r="O13" s="21">
        <v>49</v>
      </c>
      <c r="P13" s="21">
        <v>2.1</v>
      </c>
      <c r="Q13" s="13" t="str">
        <f>IF(AND(K13&lt;='01_Parameters'!$B$7,OR(L13="",L13&gt;='01_Parameters'!$B$7)),"Active","Closed")</f>
        <v>Active</v>
      </c>
      <c r="R13" s="13" t="str">
        <f t="shared" si="0"/>
        <v>PASS</v>
      </c>
      <c r="S13" s="13" t="str">
        <f t="shared" si="1"/>
        <v>PASS</v>
      </c>
      <c r="T13" s="13" t="str">
        <f t="shared" si="2"/>
        <v>PASS</v>
      </c>
    </row>
    <row r="14" spans="1:20">
      <c r="A14" s="6" t="s">
        <v>170</v>
      </c>
      <c r="B14" s="6" t="s">
        <v>171</v>
      </c>
      <c r="C14" s="6" t="s">
        <v>172</v>
      </c>
      <c r="D14" s="6">
        <v>41158761313</v>
      </c>
      <c r="E14" s="6" t="s">
        <v>173</v>
      </c>
      <c r="F14" s="6" t="s">
        <v>57</v>
      </c>
      <c r="G14" s="6" t="s">
        <v>58</v>
      </c>
      <c r="H14" s="6" t="s">
        <v>107</v>
      </c>
      <c r="I14" s="6" t="s">
        <v>108</v>
      </c>
      <c r="J14" s="6" t="s">
        <v>160</v>
      </c>
      <c r="K14" s="20">
        <v>43027</v>
      </c>
      <c r="L14" s="20"/>
      <c r="M14" s="6" t="s">
        <v>110</v>
      </c>
      <c r="N14" s="6" t="s">
        <v>155</v>
      </c>
      <c r="O14" s="21">
        <v>44</v>
      </c>
      <c r="P14" s="21">
        <v>1.8</v>
      </c>
      <c r="Q14" s="13" t="str">
        <f>IF(AND(K14&lt;='01_Parameters'!$B$7,OR(L14="",L14&gt;='01_Parameters'!$B$7)),"Active","Closed")</f>
        <v>Active</v>
      </c>
      <c r="R14" s="13" t="str">
        <f t="shared" si="0"/>
        <v>PASS</v>
      </c>
      <c r="S14" s="13" t="str">
        <f t="shared" si="1"/>
        <v>PASS</v>
      </c>
      <c r="T14" s="13" t="str">
        <f t="shared" si="2"/>
        <v>PASS</v>
      </c>
    </row>
    <row r="15" spans="1:20">
      <c r="A15" s="6" t="s">
        <v>174</v>
      </c>
      <c r="B15" s="6" t="s">
        <v>175</v>
      </c>
      <c r="C15" s="6" t="s">
        <v>176</v>
      </c>
      <c r="D15" s="6">
        <v>52350835563</v>
      </c>
      <c r="E15" s="6" t="s">
        <v>177</v>
      </c>
      <c r="F15" s="6" t="s">
        <v>57</v>
      </c>
      <c r="G15" s="6" t="s">
        <v>58</v>
      </c>
      <c r="H15" s="6" t="s">
        <v>107</v>
      </c>
      <c r="I15" s="6" t="s">
        <v>108</v>
      </c>
      <c r="J15" s="6" t="s">
        <v>160</v>
      </c>
      <c r="K15" s="20">
        <v>44598</v>
      </c>
      <c r="L15" s="20"/>
      <c r="M15" s="6" t="s">
        <v>110</v>
      </c>
      <c r="N15" s="6" t="s">
        <v>155</v>
      </c>
      <c r="O15" s="21">
        <v>56</v>
      </c>
      <c r="P15" s="21">
        <v>1.9</v>
      </c>
      <c r="Q15" s="13" t="str">
        <f>IF(AND(K15&lt;='01_Parameters'!$B$7,OR(L15="",L15&gt;='01_Parameters'!$B$7)),"Active","Closed")</f>
        <v>Active</v>
      </c>
      <c r="R15" s="13" t="str">
        <f t="shared" si="0"/>
        <v>PASS</v>
      </c>
      <c r="S15" s="13" t="str">
        <f t="shared" si="1"/>
        <v>PASS</v>
      </c>
      <c r="T15" s="13" t="str">
        <f t="shared" si="2"/>
        <v>PASS</v>
      </c>
    </row>
    <row r="16" spans="1:20">
      <c r="A16" s="6" t="s">
        <v>178</v>
      </c>
      <c r="B16" s="6" t="s">
        <v>179</v>
      </c>
      <c r="C16" s="6" t="s">
        <v>180</v>
      </c>
      <c r="D16" s="6">
        <v>65968108682</v>
      </c>
      <c r="E16" s="6" t="s">
        <v>181</v>
      </c>
      <c r="F16" s="6" t="s">
        <v>57</v>
      </c>
      <c r="G16" s="6" t="s">
        <v>58</v>
      </c>
      <c r="H16" s="6" t="s">
        <v>126</v>
      </c>
      <c r="I16" s="6" t="s">
        <v>182</v>
      </c>
      <c r="J16" s="6" t="s">
        <v>154</v>
      </c>
      <c r="K16" s="20">
        <v>44155</v>
      </c>
      <c r="L16" s="20"/>
      <c r="M16" s="6" t="s">
        <v>110</v>
      </c>
      <c r="N16" s="6" t="s">
        <v>155</v>
      </c>
      <c r="O16" s="21">
        <v>38</v>
      </c>
      <c r="P16" s="21">
        <v>1.3</v>
      </c>
      <c r="Q16" s="13" t="str">
        <f>IF(AND(K16&lt;='01_Parameters'!$B$7,OR(L16="",L16&gt;='01_Parameters'!$B$7)),"Active","Closed")</f>
        <v>Active</v>
      </c>
      <c r="R16" s="13" t="str">
        <f t="shared" si="0"/>
        <v>PASS</v>
      </c>
      <c r="S16" s="13" t="str">
        <f t="shared" si="1"/>
        <v>PASS</v>
      </c>
      <c r="T16" s="13" t="str">
        <f t="shared" si="2"/>
        <v>PASS</v>
      </c>
    </row>
    <row r="17" spans="1:20">
      <c r="A17" s="6" t="s">
        <v>183</v>
      </c>
      <c r="B17" s="6" t="s">
        <v>184</v>
      </c>
      <c r="C17" s="6" t="s">
        <v>185</v>
      </c>
      <c r="D17" s="6">
        <v>23617802580</v>
      </c>
      <c r="E17" s="6" t="s">
        <v>186</v>
      </c>
      <c r="F17" s="6" t="s">
        <v>57</v>
      </c>
      <c r="G17" s="6" t="s">
        <v>58</v>
      </c>
      <c r="H17" s="6" t="s">
        <v>107</v>
      </c>
      <c r="I17" s="6" t="s">
        <v>138</v>
      </c>
      <c r="J17" s="6" t="s">
        <v>160</v>
      </c>
      <c r="K17" s="20">
        <v>40334</v>
      </c>
      <c r="L17" s="20"/>
      <c r="M17" s="6" t="s">
        <v>110</v>
      </c>
      <c r="N17" s="6" t="s">
        <v>155</v>
      </c>
      <c r="O17" s="21">
        <v>18</v>
      </c>
      <c r="P17" s="21">
        <v>0.6</v>
      </c>
      <c r="Q17" s="13" t="str">
        <f>IF(AND(K17&lt;='01_Parameters'!$B$7,OR(L17="",L17&gt;='01_Parameters'!$B$7)),"Active","Closed")</f>
        <v>Active</v>
      </c>
      <c r="R17" s="13" t="str">
        <f t="shared" si="0"/>
        <v>PASS</v>
      </c>
      <c r="S17" s="13" t="str">
        <f t="shared" si="1"/>
        <v>PASS</v>
      </c>
      <c r="T17" s="13" t="str">
        <f t="shared" si="2"/>
        <v>PASS</v>
      </c>
    </row>
    <row r="18" spans="1:20">
      <c r="A18" s="6" t="s">
        <v>187</v>
      </c>
      <c r="B18" s="6" t="s">
        <v>188</v>
      </c>
      <c r="C18" s="6" t="s">
        <v>189</v>
      </c>
      <c r="D18" s="6">
        <v>67116531469</v>
      </c>
      <c r="E18" s="6" t="s">
        <v>190</v>
      </c>
      <c r="F18" s="6" t="s">
        <v>57</v>
      </c>
      <c r="G18" s="6" t="s">
        <v>58</v>
      </c>
      <c r="H18" s="6" t="s">
        <v>126</v>
      </c>
      <c r="I18" s="6" t="s">
        <v>182</v>
      </c>
      <c r="J18" s="6" t="s">
        <v>165</v>
      </c>
      <c r="K18" s="20">
        <v>43706</v>
      </c>
      <c r="L18" s="20"/>
      <c r="M18" s="6" t="s">
        <v>110</v>
      </c>
      <c r="N18" s="6" t="s">
        <v>155</v>
      </c>
      <c r="O18" s="21">
        <v>39</v>
      </c>
      <c r="P18" s="21">
        <v>1.1000000000000001</v>
      </c>
      <c r="Q18" s="13" t="str">
        <f>IF(AND(K18&lt;='01_Parameters'!$B$7,OR(L18="",L18&gt;='01_Parameters'!$B$7)),"Active","Closed")</f>
        <v>Active</v>
      </c>
      <c r="R18" s="13" t="str">
        <f t="shared" si="0"/>
        <v>PASS</v>
      </c>
      <c r="S18" s="13" t="str">
        <f t="shared" si="1"/>
        <v>PASS</v>
      </c>
      <c r="T18" s="13" t="str">
        <f t="shared" si="2"/>
        <v>PASS</v>
      </c>
    </row>
    <row r="19" spans="1:20">
      <c r="A19" s="6" t="s">
        <v>191</v>
      </c>
      <c r="B19" s="6" t="s">
        <v>192</v>
      </c>
      <c r="C19" s="6" t="s">
        <v>193</v>
      </c>
      <c r="D19" s="6">
        <v>80116480343</v>
      </c>
      <c r="E19" s="6" t="s">
        <v>194</v>
      </c>
      <c r="F19" s="6" t="s">
        <v>57</v>
      </c>
      <c r="G19" s="6" t="s">
        <v>58</v>
      </c>
      <c r="H19" s="6" t="s">
        <v>126</v>
      </c>
      <c r="I19" s="6" t="s">
        <v>127</v>
      </c>
      <c r="J19" s="6" t="s">
        <v>154</v>
      </c>
      <c r="K19" s="20">
        <v>41322</v>
      </c>
      <c r="L19" s="20"/>
      <c r="M19" s="6" t="s">
        <v>110</v>
      </c>
      <c r="N19" s="6" t="s">
        <v>155</v>
      </c>
      <c r="O19" s="21">
        <v>18</v>
      </c>
      <c r="P19" s="21">
        <v>0.5</v>
      </c>
      <c r="Q19" s="13" t="str">
        <f>IF(AND(K19&lt;='01_Parameters'!$B$7,OR(L19="",L19&gt;='01_Parameters'!$B$7)),"Active","Closed")</f>
        <v>Active</v>
      </c>
      <c r="R19" s="13" t="str">
        <f t="shared" si="0"/>
        <v>PASS</v>
      </c>
      <c r="S19" s="13" t="str">
        <f t="shared" si="1"/>
        <v>PASS</v>
      </c>
      <c r="T19" s="13" t="str">
        <f t="shared" si="2"/>
        <v>PASS</v>
      </c>
    </row>
    <row r="20" spans="1:20">
      <c r="A20" s="6" t="s">
        <v>195</v>
      </c>
      <c r="B20" s="6" t="s">
        <v>196</v>
      </c>
      <c r="C20" s="6" t="s">
        <v>197</v>
      </c>
      <c r="D20" s="6">
        <v>69115770154</v>
      </c>
      <c r="E20" s="6" t="s">
        <v>198</v>
      </c>
      <c r="F20" s="6" t="s">
        <v>61</v>
      </c>
      <c r="G20" s="6" t="s">
        <v>62</v>
      </c>
      <c r="H20" s="6" t="s">
        <v>126</v>
      </c>
      <c r="I20" s="6" t="s">
        <v>153</v>
      </c>
      <c r="J20" s="6" t="s">
        <v>199</v>
      </c>
      <c r="K20" s="20">
        <v>44888</v>
      </c>
      <c r="L20" s="20"/>
      <c r="M20" s="6" t="s">
        <v>110</v>
      </c>
      <c r="N20" s="6" t="s">
        <v>200</v>
      </c>
      <c r="O20" s="21">
        <v>21</v>
      </c>
      <c r="P20" s="21">
        <v>0.7</v>
      </c>
      <c r="Q20" s="13" t="str">
        <f>IF(AND(K20&lt;='01_Parameters'!$B$7,OR(L20="",L20&gt;='01_Parameters'!$B$7)),"Active","Closed")</f>
        <v>Active</v>
      </c>
      <c r="R20" s="13" t="str">
        <f t="shared" si="0"/>
        <v>PASS</v>
      </c>
      <c r="S20" s="13" t="str">
        <f t="shared" si="1"/>
        <v>PASS</v>
      </c>
      <c r="T20" s="13" t="str">
        <f t="shared" si="2"/>
        <v>PASS</v>
      </c>
    </row>
    <row r="21" spans="1:20">
      <c r="A21" s="6" t="s">
        <v>201</v>
      </c>
      <c r="B21" s="6" t="s">
        <v>202</v>
      </c>
      <c r="C21" s="6" t="s">
        <v>203</v>
      </c>
      <c r="D21" s="6">
        <v>80876773138</v>
      </c>
      <c r="E21" s="6" t="s">
        <v>204</v>
      </c>
      <c r="F21" s="6" t="s">
        <v>61</v>
      </c>
      <c r="G21" s="6" t="s">
        <v>62</v>
      </c>
      <c r="H21" s="6" t="s">
        <v>107</v>
      </c>
      <c r="I21" s="6" t="s">
        <v>121</v>
      </c>
      <c r="J21" s="6" t="s">
        <v>199</v>
      </c>
      <c r="K21" s="20">
        <v>44746</v>
      </c>
      <c r="L21" s="20"/>
      <c r="M21" s="6" t="s">
        <v>110</v>
      </c>
      <c r="N21" s="6" t="s">
        <v>200</v>
      </c>
      <c r="O21" s="21">
        <v>34</v>
      </c>
      <c r="P21" s="21">
        <v>0.9</v>
      </c>
      <c r="Q21" s="13" t="str">
        <f>IF(AND(K21&lt;='01_Parameters'!$B$7,OR(L21="",L21&gt;='01_Parameters'!$B$7)),"Active","Closed")</f>
        <v>Active</v>
      </c>
      <c r="R21" s="13" t="str">
        <f t="shared" si="0"/>
        <v>PASS</v>
      </c>
      <c r="S21" s="13" t="str">
        <f t="shared" si="1"/>
        <v>PASS</v>
      </c>
      <c r="T21" s="13" t="str">
        <f t="shared" si="2"/>
        <v>PASS</v>
      </c>
    </row>
    <row r="22" spans="1:20">
      <c r="A22" s="6" t="s">
        <v>205</v>
      </c>
      <c r="B22" s="6" t="s">
        <v>206</v>
      </c>
      <c r="C22" s="6" t="s">
        <v>207</v>
      </c>
      <c r="D22" s="6">
        <v>71917546124</v>
      </c>
      <c r="E22" s="6" t="s">
        <v>208</v>
      </c>
      <c r="F22" s="6" t="s">
        <v>61</v>
      </c>
      <c r="G22" s="6" t="s">
        <v>62</v>
      </c>
      <c r="H22" s="6" t="s">
        <v>107</v>
      </c>
      <c r="I22" s="6" t="s">
        <v>121</v>
      </c>
      <c r="J22" s="6" t="s">
        <v>209</v>
      </c>
      <c r="K22" s="20">
        <v>42720</v>
      </c>
      <c r="L22" s="20"/>
      <c r="M22" s="6" t="s">
        <v>110</v>
      </c>
      <c r="N22" s="6" t="s">
        <v>200</v>
      </c>
      <c r="O22" s="21">
        <v>42</v>
      </c>
      <c r="P22" s="21">
        <v>1.7</v>
      </c>
      <c r="Q22" s="13" t="str">
        <f>IF(AND(K22&lt;='01_Parameters'!$B$7,OR(L22="",L22&gt;='01_Parameters'!$B$7)),"Active","Closed")</f>
        <v>Active</v>
      </c>
      <c r="R22" s="13" t="str">
        <f t="shared" si="0"/>
        <v>PASS</v>
      </c>
      <c r="S22" s="13" t="str">
        <f t="shared" si="1"/>
        <v>PASS</v>
      </c>
      <c r="T22" s="13" t="str">
        <f t="shared" si="2"/>
        <v>PASS</v>
      </c>
    </row>
    <row r="23" spans="1:20">
      <c r="A23" s="6" t="s">
        <v>210</v>
      </c>
      <c r="B23" s="6" t="s">
        <v>211</v>
      </c>
      <c r="C23" s="6" t="s">
        <v>212</v>
      </c>
      <c r="D23" s="6">
        <v>82623670538</v>
      </c>
      <c r="E23" s="6" t="s">
        <v>213</v>
      </c>
      <c r="F23" s="6" t="s">
        <v>61</v>
      </c>
      <c r="G23" s="6" t="s">
        <v>62</v>
      </c>
      <c r="H23" s="6" t="s">
        <v>147</v>
      </c>
      <c r="I23" s="6" t="s">
        <v>148</v>
      </c>
      <c r="J23" s="6" t="s">
        <v>214</v>
      </c>
      <c r="K23" s="20">
        <v>43471</v>
      </c>
      <c r="L23" s="20">
        <v>45976</v>
      </c>
      <c r="M23" s="6" t="s">
        <v>215</v>
      </c>
      <c r="N23" s="6" t="s">
        <v>200</v>
      </c>
      <c r="O23" s="21">
        <v>0</v>
      </c>
      <c r="P23" s="21">
        <v>0</v>
      </c>
      <c r="Q23" s="13" t="str">
        <f>IF(AND(K23&lt;='01_Parameters'!$B$7,OR(L23="",L23&gt;='01_Parameters'!$B$7)),"Active","Closed")</f>
        <v>Closed</v>
      </c>
      <c r="R23" s="13" t="str">
        <f t="shared" si="0"/>
        <v>PASS</v>
      </c>
      <c r="S23" s="13" t="str">
        <f t="shared" si="1"/>
        <v>PASS</v>
      </c>
      <c r="T23" s="13" t="str">
        <f t="shared" si="2"/>
        <v>PASS</v>
      </c>
    </row>
    <row r="24" spans="1:20">
      <c r="A24" s="6" t="s">
        <v>216</v>
      </c>
      <c r="B24" s="6" t="s">
        <v>217</v>
      </c>
      <c r="C24" s="6" t="s">
        <v>218</v>
      </c>
      <c r="D24" s="6">
        <v>99167066791</v>
      </c>
      <c r="E24" s="6" t="s">
        <v>219</v>
      </c>
      <c r="F24" s="6" t="s">
        <v>61</v>
      </c>
      <c r="G24" s="6" t="s">
        <v>62</v>
      </c>
      <c r="H24" s="6" t="s">
        <v>132</v>
      </c>
      <c r="I24" s="6" t="s">
        <v>133</v>
      </c>
      <c r="J24" s="6" t="s">
        <v>209</v>
      </c>
      <c r="K24" s="20">
        <v>42882</v>
      </c>
      <c r="L24" s="20"/>
      <c r="M24" s="6" t="s">
        <v>110</v>
      </c>
      <c r="N24" s="6" t="s">
        <v>200</v>
      </c>
      <c r="O24" s="21">
        <v>89</v>
      </c>
      <c r="P24" s="21">
        <v>3.3</v>
      </c>
      <c r="Q24" s="13" t="str">
        <f>IF(AND(K24&lt;='01_Parameters'!$B$7,OR(L24="",L24&gt;='01_Parameters'!$B$7)),"Active","Closed")</f>
        <v>Active</v>
      </c>
      <c r="R24" s="13" t="str">
        <f t="shared" si="0"/>
        <v>PASS</v>
      </c>
      <c r="S24" s="13" t="str">
        <f t="shared" si="1"/>
        <v>PASS</v>
      </c>
      <c r="T24" s="13" t="str">
        <f t="shared" si="2"/>
        <v>PASS</v>
      </c>
    </row>
    <row r="25" spans="1:20">
      <c r="A25" s="6" t="s">
        <v>220</v>
      </c>
      <c r="B25" s="6" t="s">
        <v>221</v>
      </c>
      <c r="C25" s="6" t="s">
        <v>222</v>
      </c>
      <c r="D25" s="6">
        <v>69023943386</v>
      </c>
      <c r="E25" s="6" t="s">
        <v>223</v>
      </c>
      <c r="F25" s="6" t="s">
        <v>61</v>
      </c>
      <c r="G25" s="6" t="s">
        <v>62</v>
      </c>
      <c r="H25" s="6" t="s">
        <v>126</v>
      </c>
      <c r="I25" s="6" t="s">
        <v>127</v>
      </c>
      <c r="J25" s="6" t="s">
        <v>214</v>
      </c>
      <c r="K25" s="20">
        <v>44055</v>
      </c>
      <c r="L25" s="20"/>
      <c r="M25" s="6" t="s">
        <v>110</v>
      </c>
      <c r="N25" s="6" t="s">
        <v>200</v>
      </c>
      <c r="O25" s="21">
        <v>18</v>
      </c>
      <c r="P25" s="21">
        <v>0.7</v>
      </c>
      <c r="Q25" s="13" t="str">
        <f>IF(AND(K25&lt;='01_Parameters'!$B$7,OR(L25="",L25&gt;='01_Parameters'!$B$7)),"Active","Closed")</f>
        <v>Active</v>
      </c>
      <c r="R25" s="13" t="str">
        <f t="shared" si="0"/>
        <v>PASS</v>
      </c>
      <c r="S25" s="13" t="str">
        <f t="shared" si="1"/>
        <v>PASS</v>
      </c>
      <c r="T25" s="13" t="str">
        <f t="shared" si="2"/>
        <v>PASS</v>
      </c>
    </row>
    <row r="26" spans="1:20">
      <c r="A26" s="6" t="s">
        <v>224</v>
      </c>
      <c r="B26" s="6" t="s">
        <v>225</v>
      </c>
      <c r="C26" s="6" t="s">
        <v>226</v>
      </c>
      <c r="D26" s="6">
        <v>56893336282</v>
      </c>
      <c r="E26" s="6" t="s">
        <v>227</v>
      </c>
      <c r="F26" s="6" t="s">
        <v>61</v>
      </c>
      <c r="G26" s="6" t="s">
        <v>62</v>
      </c>
      <c r="H26" s="6" t="s">
        <v>126</v>
      </c>
      <c r="I26" s="6" t="s">
        <v>153</v>
      </c>
      <c r="J26" s="6" t="s">
        <v>214</v>
      </c>
      <c r="K26" s="20">
        <v>44116</v>
      </c>
      <c r="L26" s="20"/>
      <c r="M26" s="6" t="s">
        <v>110</v>
      </c>
      <c r="N26" s="6" t="s">
        <v>200</v>
      </c>
      <c r="O26" s="21">
        <v>55</v>
      </c>
      <c r="P26" s="21">
        <v>1.8</v>
      </c>
      <c r="Q26" s="13" t="str">
        <f>IF(AND(K26&lt;='01_Parameters'!$B$7,OR(L26="",L26&gt;='01_Parameters'!$B$7)),"Active","Closed")</f>
        <v>Active</v>
      </c>
      <c r="R26" s="13" t="str">
        <f t="shared" si="0"/>
        <v>PASS</v>
      </c>
      <c r="S26" s="13" t="str">
        <f t="shared" si="1"/>
        <v>PASS</v>
      </c>
      <c r="T26" s="13" t="str">
        <f t="shared" si="2"/>
        <v>PASS</v>
      </c>
    </row>
    <row r="27" spans="1:20">
      <c r="A27" s="6" t="s">
        <v>228</v>
      </c>
      <c r="B27" s="6" t="s">
        <v>229</v>
      </c>
      <c r="C27" s="6" t="s">
        <v>230</v>
      </c>
      <c r="D27" s="6">
        <v>95359943625</v>
      </c>
      <c r="E27" s="6" t="s">
        <v>231</v>
      </c>
      <c r="F27" s="6" t="s">
        <v>61</v>
      </c>
      <c r="G27" s="6" t="s">
        <v>62</v>
      </c>
      <c r="H27" s="6" t="s">
        <v>126</v>
      </c>
      <c r="I27" s="6" t="s">
        <v>153</v>
      </c>
      <c r="J27" s="6" t="s">
        <v>214</v>
      </c>
      <c r="K27" s="20">
        <v>44052</v>
      </c>
      <c r="L27" s="20">
        <v>45952</v>
      </c>
      <c r="M27" s="6" t="s">
        <v>215</v>
      </c>
      <c r="N27" s="6" t="s">
        <v>200</v>
      </c>
      <c r="O27" s="21">
        <v>48</v>
      </c>
      <c r="P27" s="21">
        <v>1.3</v>
      </c>
      <c r="Q27" s="13" t="str">
        <f>IF(AND(K27&lt;='01_Parameters'!$B$7,OR(L27="",L27&gt;='01_Parameters'!$B$7)),"Active","Closed")</f>
        <v>Closed</v>
      </c>
      <c r="R27" s="13" t="str">
        <f t="shared" si="0"/>
        <v>PASS</v>
      </c>
      <c r="S27" s="13" t="str">
        <f t="shared" si="1"/>
        <v>PASS</v>
      </c>
      <c r="T27" s="13" t="str">
        <f t="shared" si="2"/>
        <v>PASS</v>
      </c>
    </row>
    <row r="28" spans="1:20">
      <c r="A28" s="6" t="s">
        <v>232</v>
      </c>
      <c r="B28" s="6" t="s">
        <v>233</v>
      </c>
      <c r="C28" s="6" t="s">
        <v>234</v>
      </c>
      <c r="D28" s="6">
        <v>19213310056</v>
      </c>
      <c r="E28" s="6" t="s">
        <v>235</v>
      </c>
      <c r="F28" s="6" t="s">
        <v>61</v>
      </c>
      <c r="G28" s="6" t="s">
        <v>62</v>
      </c>
      <c r="H28" s="6" t="s">
        <v>107</v>
      </c>
      <c r="I28" s="6" t="s">
        <v>108</v>
      </c>
      <c r="J28" s="6" t="s">
        <v>209</v>
      </c>
      <c r="K28" s="20">
        <v>41279</v>
      </c>
      <c r="L28" s="20"/>
      <c r="M28" s="6" t="s">
        <v>110</v>
      </c>
      <c r="N28" s="6" t="s">
        <v>200</v>
      </c>
      <c r="O28" s="21">
        <v>59</v>
      </c>
      <c r="P28" s="21">
        <v>2.1</v>
      </c>
      <c r="Q28" s="13" t="str">
        <f>IF(AND(K28&lt;='01_Parameters'!$B$7,OR(L28="",L28&gt;='01_Parameters'!$B$7)),"Active","Closed")</f>
        <v>Active</v>
      </c>
      <c r="R28" s="13" t="str">
        <f t="shared" si="0"/>
        <v>PASS</v>
      </c>
      <c r="S28" s="13" t="str">
        <f t="shared" si="1"/>
        <v>PASS</v>
      </c>
      <c r="T28" s="13" t="str">
        <f t="shared" si="2"/>
        <v>PASS</v>
      </c>
    </row>
    <row r="29" spans="1:20">
      <c r="A29" s="6" t="s">
        <v>236</v>
      </c>
      <c r="B29" s="6" t="s">
        <v>237</v>
      </c>
      <c r="C29" s="6" t="s">
        <v>238</v>
      </c>
      <c r="D29" s="6">
        <v>65475458231</v>
      </c>
      <c r="E29" s="6" t="s">
        <v>239</v>
      </c>
      <c r="F29" s="6" t="s">
        <v>61</v>
      </c>
      <c r="G29" s="6" t="s">
        <v>62</v>
      </c>
      <c r="H29" s="6" t="s">
        <v>107</v>
      </c>
      <c r="I29" s="6" t="s">
        <v>121</v>
      </c>
      <c r="J29" s="6" t="s">
        <v>199</v>
      </c>
      <c r="K29" s="20">
        <v>40438</v>
      </c>
      <c r="L29" s="20"/>
      <c r="M29" s="6" t="s">
        <v>110</v>
      </c>
      <c r="N29" s="6" t="s">
        <v>200</v>
      </c>
      <c r="O29" s="21">
        <v>24</v>
      </c>
      <c r="P29" s="21">
        <v>0.9</v>
      </c>
      <c r="Q29" s="13" t="str">
        <f>IF(AND(K29&lt;='01_Parameters'!$B$7,OR(L29="",L29&gt;='01_Parameters'!$B$7)),"Active","Closed")</f>
        <v>Active</v>
      </c>
      <c r="R29" s="13" t="str">
        <f t="shared" si="0"/>
        <v>PASS</v>
      </c>
      <c r="S29" s="13" t="str">
        <f t="shared" si="1"/>
        <v>PASS</v>
      </c>
      <c r="T29" s="13" t="str">
        <f t="shared" si="2"/>
        <v>PASS</v>
      </c>
    </row>
    <row r="30" spans="1:20">
      <c r="A30" s="6" t="s">
        <v>240</v>
      </c>
      <c r="B30" s="6" t="s">
        <v>241</v>
      </c>
      <c r="C30" s="6" t="s">
        <v>242</v>
      </c>
      <c r="D30" s="6">
        <v>2003522894</v>
      </c>
      <c r="E30" s="6" t="s">
        <v>243</v>
      </c>
      <c r="F30" s="6" t="s">
        <v>65</v>
      </c>
      <c r="G30" s="6" t="s">
        <v>66</v>
      </c>
      <c r="H30" s="6" t="s">
        <v>147</v>
      </c>
      <c r="I30" s="6" t="s">
        <v>148</v>
      </c>
      <c r="J30" s="6" t="s">
        <v>244</v>
      </c>
      <c r="K30" s="20">
        <v>42163</v>
      </c>
      <c r="L30" s="20"/>
      <c r="M30" s="6" t="s">
        <v>110</v>
      </c>
      <c r="N30" s="6" t="s">
        <v>245</v>
      </c>
      <c r="O30" s="21">
        <v>0</v>
      </c>
      <c r="P30" s="21">
        <v>0</v>
      </c>
      <c r="Q30" s="13" t="str">
        <f>IF(AND(K30&lt;='01_Parameters'!$B$7,OR(L30="",L30&gt;='01_Parameters'!$B$7)),"Active","Closed")</f>
        <v>Active</v>
      </c>
      <c r="R30" s="13" t="str">
        <f t="shared" si="0"/>
        <v>PASS</v>
      </c>
      <c r="S30" s="13" t="str">
        <f t="shared" si="1"/>
        <v>PASS</v>
      </c>
      <c r="T30" s="13" t="str">
        <f t="shared" si="2"/>
        <v>PASS</v>
      </c>
    </row>
    <row r="31" spans="1:20">
      <c r="A31" s="6" t="s">
        <v>246</v>
      </c>
      <c r="B31" s="6" t="s">
        <v>247</v>
      </c>
      <c r="C31" s="6" t="s">
        <v>248</v>
      </c>
      <c r="D31" s="6">
        <v>44834141103</v>
      </c>
      <c r="E31" s="6" t="s">
        <v>249</v>
      </c>
      <c r="F31" s="6" t="s">
        <v>65</v>
      </c>
      <c r="G31" s="6" t="s">
        <v>66</v>
      </c>
      <c r="H31" s="6" t="s">
        <v>107</v>
      </c>
      <c r="I31" s="6" t="s">
        <v>138</v>
      </c>
      <c r="J31" s="6" t="s">
        <v>250</v>
      </c>
      <c r="K31" s="20">
        <v>42636</v>
      </c>
      <c r="L31" s="20"/>
      <c r="M31" s="6" t="s">
        <v>110</v>
      </c>
      <c r="N31" s="6" t="s">
        <v>245</v>
      </c>
      <c r="O31" s="21">
        <v>39</v>
      </c>
      <c r="P31" s="21">
        <v>1.1000000000000001</v>
      </c>
      <c r="Q31" s="13" t="str">
        <f>IF(AND(K31&lt;='01_Parameters'!$B$7,OR(L31="",L31&gt;='01_Parameters'!$B$7)),"Active","Closed")</f>
        <v>Active</v>
      </c>
      <c r="R31" s="13" t="str">
        <f t="shared" si="0"/>
        <v>PASS</v>
      </c>
      <c r="S31" s="13" t="str">
        <f t="shared" si="1"/>
        <v>PASS</v>
      </c>
      <c r="T31" s="13" t="str">
        <f t="shared" si="2"/>
        <v>PASS</v>
      </c>
    </row>
    <row r="32" spans="1:20">
      <c r="A32" s="6" t="s">
        <v>251</v>
      </c>
      <c r="B32" s="6" t="s">
        <v>252</v>
      </c>
      <c r="C32" s="6" t="s">
        <v>253</v>
      </c>
      <c r="D32" s="6">
        <v>93809482921</v>
      </c>
      <c r="E32" s="6" t="s">
        <v>254</v>
      </c>
      <c r="F32" s="6" t="s">
        <v>65</v>
      </c>
      <c r="G32" s="6" t="s">
        <v>66</v>
      </c>
      <c r="H32" s="6" t="s">
        <v>107</v>
      </c>
      <c r="I32" s="6" t="s">
        <v>108</v>
      </c>
      <c r="J32" s="6" t="s">
        <v>250</v>
      </c>
      <c r="K32" s="20">
        <v>43957</v>
      </c>
      <c r="L32" s="20"/>
      <c r="M32" s="6" t="s">
        <v>110</v>
      </c>
      <c r="N32" s="6" t="s">
        <v>245</v>
      </c>
      <c r="O32" s="21">
        <v>35</v>
      </c>
      <c r="P32" s="21">
        <v>1.3</v>
      </c>
      <c r="Q32" s="13" t="str">
        <f>IF(AND(K32&lt;='01_Parameters'!$B$7,OR(L32="",L32&gt;='01_Parameters'!$B$7)),"Active","Closed")</f>
        <v>Active</v>
      </c>
      <c r="R32" s="13" t="str">
        <f t="shared" si="0"/>
        <v>PASS</v>
      </c>
      <c r="S32" s="13" t="str">
        <f t="shared" si="1"/>
        <v>PASS</v>
      </c>
      <c r="T32" s="13" t="str">
        <f t="shared" si="2"/>
        <v>PASS</v>
      </c>
    </row>
    <row r="33" spans="1:20">
      <c r="A33" s="6" t="s">
        <v>255</v>
      </c>
      <c r="B33" s="6" t="s">
        <v>256</v>
      </c>
      <c r="C33" s="6" t="s">
        <v>257</v>
      </c>
      <c r="D33" s="6">
        <v>84531883562</v>
      </c>
      <c r="E33" s="6" t="s">
        <v>258</v>
      </c>
      <c r="F33" s="6" t="s">
        <v>65</v>
      </c>
      <c r="G33" s="6" t="s">
        <v>66</v>
      </c>
      <c r="H33" s="6" t="s">
        <v>107</v>
      </c>
      <c r="I33" s="6" t="s">
        <v>108</v>
      </c>
      <c r="J33" s="6" t="s">
        <v>259</v>
      </c>
      <c r="K33" s="20">
        <v>42415</v>
      </c>
      <c r="L33" s="20"/>
      <c r="M33" s="6" t="s">
        <v>110</v>
      </c>
      <c r="N33" s="6" t="s">
        <v>245</v>
      </c>
      <c r="O33" s="21">
        <v>58</v>
      </c>
      <c r="P33" s="21">
        <v>2.4</v>
      </c>
      <c r="Q33" s="13" t="str">
        <f>IF(AND(K33&lt;='01_Parameters'!$B$7,OR(L33="",L33&gt;='01_Parameters'!$B$7)),"Active","Closed")</f>
        <v>Active</v>
      </c>
      <c r="R33" s="13" t="str">
        <f t="shared" si="0"/>
        <v>PASS</v>
      </c>
      <c r="S33" s="13" t="str">
        <f t="shared" si="1"/>
        <v>PASS</v>
      </c>
      <c r="T33" s="13" t="str">
        <f t="shared" si="2"/>
        <v>PASS</v>
      </c>
    </row>
    <row r="34" spans="1:20">
      <c r="A34" s="6" t="s">
        <v>260</v>
      </c>
      <c r="B34" s="6" t="s">
        <v>261</v>
      </c>
      <c r="C34" s="6" t="s">
        <v>262</v>
      </c>
      <c r="D34" s="6">
        <v>38536784370</v>
      </c>
      <c r="E34" s="6" t="s">
        <v>263</v>
      </c>
      <c r="F34" s="6" t="s">
        <v>65</v>
      </c>
      <c r="G34" s="6" t="s">
        <v>66</v>
      </c>
      <c r="H34" s="6" t="s">
        <v>107</v>
      </c>
      <c r="I34" s="6" t="s">
        <v>138</v>
      </c>
      <c r="J34" s="6" t="s">
        <v>259</v>
      </c>
      <c r="K34" s="20">
        <v>45656</v>
      </c>
      <c r="L34" s="20"/>
      <c r="M34" s="6" t="s">
        <v>110</v>
      </c>
      <c r="N34" s="6" t="s">
        <v>245</v>
      </c>
      <c r="O34" s="21">
        <v>26</v>
      </c>
      <c r="P34" s="21">
        <v>1</v>
      </c>
      <c r="Q34" s="13" t="str">
        <f>IF(AND(K34&lt;='01_Parameters'!$B$7,OR(L34="",L34&gt;='01_Parameters'!$B$7)),"Active","Closed")</f>
        <v>Active</v>
      </c>
      <c r="R34" s="13" t="str">
        <f t="shared" si="0"/>
        <v>PASS</v>
      </c>
      <c r="S34" s="13" t="str">
        <f t="shared" si="1"/>
        <v>PASS</v>
      </c>
      <c r="T34" s="13" t="str">
        <f t="shared" si="2"/>
        <v>PASS</v>
      </c>
    </row>
    <row r="35" spans="1:20">
      <c r="A35" s="6" t="s">
        <v>264</v>
      </c>
      <c r="B35" s="6" t="s">
        <v>265</v>
      </c>
      <c r="C35" s="6" t="s">
        <v>266</v>
      </c>
      <c r="D35" s="6">
        <v>18809473277</v>
      </c>
      <c r="E35" s="6" t="s">
        <v>267</v>
      </c>
      <c r="F35" s="6" t="s">
        <v>65</v>
      </c>
      <c r="G35" s="6" t="s">
        <v>66</v>
      </c>
      <c r="H35" s="6" t="s">
        <v>107</v>
      </c>
      <c r="I35" s="6" t="s">
        <v>138</v>
      </c>
      <c r="J35" s="6" t="s">
        <v>259</v>
      </c>
      <c r="K35" s="20">
        <v>44386</v>
      </c>
      <c r="L35" s="20"/>
      <c r="M35" s="6" t="s">
        <v>110</v>
      </c>
      <c r="N35" s="6" t="s">
        <v>245</v>
      </c>
      <c r="O35" s="21">
        <v>64</v>
      </c>
      <c r="P35" s="21">
        <v>1.7</v>
      </c>
      <c r="Q35" s="13" t="str">
        <f>IF(AND(K35&lt;='01_Parameters'!$B$7,OR(L35="",L35&gt;='01_Parameters'!$B$7)),"Active","Closed")</f>
        <v>Active</v>
      </c>
      <c r="R35" s="13" t="str">
        <f t="shared" si="0"/>
        <v>PASS</v>
      </c>
      <c r="S35" s="13" t="str">
        <f t="shared" si="1"/>
        <v>PASS</v>
      </c>
      <c r="T35" s="13" t="str">
        <f t="shared" si="2"/>
        <v>PASS</v>
      </c>
    </row>
    <row r="36" spans="1:20">
      <c r="A36" s="6" t="s">
        <v>268</v>
      </c>
      <c r="B36" s="6" t="s">
        <v>269</v>
      </c>
      <c r="C36" s="6" t="s">
        <v>270</v>
      </c>
      <c r="D36" s="6">
        <v>57168497502</v>
      </c>
      <c r="E36" s="6" t="s">
        <v>271</v>
      </c>
      <c r="F36" s="6" t="s">
        <v>65</v>
      </c>
      <c r="G36" s="6" t="s">
        <v>66</v>
      </c>
      <c r="H36" s="6" t="s">
        <v>107</v>
      </c>
      <c r="I36" s="6" t="s">
        <v>138</v>
      </c>
      <c r="J36" s="6" t="s">
        <v>259</v>
      </c>
      <c r="K36" s="20">
        <v>44068</v>
      </c>
      <c r="L36" s="20"/>
      <c r="M36" s="6" t="s">
        <v>110</v>
      </c>
      <c r="N36" s="6" t="s">
        <v>245</v>
      </c>
      <c r="O36" s="21">
        <v>29</v>
      </c>
      <c r="P36" s="21">
        <v>0.9</v>
      </c>
      <c r="Q36" s="13" t="str">
        <f>IF(AND(K36&lt;='01_Parameters'!$B$7,OR(L36="",L36&gt;='01_Parameters'!$B$7)),"Active","Closed")</f>
        <v>Active</v>
      </c>
      <c r="R36" s="13" t="str">
        <f t="shared" si="0"/>
        <v>PASS</v>
      </c>
      <c r="S36" s="13" t="str">
        <f t="shared" si="1"/>
        <v>PASS</v>
      </c>
      <c r="T36" s="13" t="str">
        <f t="shared" si="2"/>
        <v>PASS</v>
      </c>
    </row>
    <row r="37" spans="1:20">
      <c r="A37" s="6" t="s">
        <v>272</v>
      </c>
      <c r="B37" s="6" t="s">
        <v>273</v>
      </c>
      <c r="C37" s="6" t="s">
        <v>274</v>
      </c>
      <c r="D37" s="6">
        <v>45481232582</v>
      </c>
      <c r="E37" s="6" t="s">
        <v>275</v>
      </c>
      <c r="F37" s="6" t="s">
        <v>65</v>
      </c>
      <c r="G37" s="6" t="s">
        <v>66</v>
      </c>
      <c r="H37" s="6" t="s">
        <v>107</v>
      </c>
      <c r="I37" s="6" t="s">
        <v>108</v>
      </c>
      <c r="J37" s="6" t="s">
        <v>276</v>
      </c>
      <c r="K37" s="20">
        <v>41566</v>
      </c>
      <c r="L37" s="20"/>
      <c r="M37" s="6" t="s">
        <v>110</v>
      </c>
      <c r="N37" s="6" t="s">
        <v>245</v>
      </c>
      <c r="O37" s="21">
        <v>63</v>
      </c>
      <c r="P37" s="21">
        <v>1.7</v>
      </c>
      <c r="Q37" s="13" t="str">
        <f>IF(AND(K37&lt;='01_Parameters'!$B$7,OR(L37="",L37&gt;='01_Parameters'!$B$7)),"Active","Closed")</f>
        <v>Active</v>
      </c>
      <c r="R37" s="13" t="str">
        <f t="shared" si="0"/>
        <v>PASS</v>
      </c>
      <c r="S37" s="13" t="str">
        <f t="shared" si="1"/>
        <v>PASS</v>
      </c>
      <c r="T37" s="13" t="str">
        <f t="shared" si="2"/>
        <v>PASS</v>
      </c>
    </row>
    <row r="38" spans="1:20">
      <c r="A38" s="6" t="s">
        <v>277</v>
      </c>
      <c r="B38" s="6" t="s">
        <v>278</v>
      </c>
      <c r="C38" s="6" t="s">
        <v>279</v>
      </c>
      <c r="D38" s="6">
        <v>18506386520</v>
      </c>
      <c r="E38" s="6" t="s">
        <v>280</v>
      </c>
      <c r="F38" s="6" t="s">
        <v>65</v>
      </c>
      <c r="G38" s="6" t="s">
        <v>66</v>
      </c>
      <c r="H38" s="6" t="s">
        <v>132</v>
      </c>
      <c r="I38" s="6" t="s">
        <v>133</v>
      </c>
      <c r="J38" s="6" t="s">
        <v>259</v>
      </c>
      <c r="K38" s="20">
        <v>42939</v>
      </c>
      <c r="L38" s="20"/>
      <c r="M38" s="6" t="s">
        <v>110</v>
      </c>
      <c r="N38" s="6" t="s">
        <v>245</v>
      </c>
      <c r="O38" s="21">
        <v>80</v>
      </c>
      <c r="P38" s="21">
        <v>2.8</v>
      </c>
      <c r="Q38" s="13" t="str">
        <f>IF(AND(K38&lt;='01_Parameters'!$B$7,OR(L38="",L38&gt;='01_Parameters'!$B$7)),"Active","Closed")</f>
        <v>Active</v>
      </c>
      <c r="R38" s="13" t="str">
        <f t="shared" si="0"/>
        <v>PASS</v>
      </c>
      <c r="S38" s="13" t="str">
        <f t="shared" si="1"/>
        <v>PASS</v>
      </c>
      <c r="T38" s="13" t="str">
        <f t="shared" si="2"/>
        <v>PASS</v>
      </c>
    </row>
    <row r="39" spans="1:20">
      <c r="A39" s="6" t="s">
        <v>281</v>
      </c>
      <c r="B39" s="6" t="s">
        <v>282</v>
      </c>
      <c r="C39" s="6" t="s">
        <v>283</v>
      </c>
      <c r="D39" s="6">
        <v>72664436042</v>
      </c>
      <c r="E39" s="6" t="s">
        <v>284</v>
      </c>
      <c r="F39" s="6" t="s">
        <v>65</v>
      </c>
      <c r="G39" s="6" t="s">
        <v>66</v>
      </c>
      <c r="H39" s="6" t="s">
        <v>126</v>
      </c>
      <c r="I39" s="6" t="s">
        <v>182</v>
      </c>
      <c r="J39" s="6" t="s">
        <v>250</v>
      </c>
      <c r="K39" s="20">
        <v>41804</v>
      </c>
      <c r="L39" s="20"/>
      <c r="M39" s="6" t="s">
        <v>110</v>
      </c>
      <c r="N39" s="6" t="s">
        <v>245</v>
      </c>
      <c r="O39" s="21">
        <v>52</v>
      </c>
      <c r="P39" s="21">
        <v>2.1</v>
      </c>
      <c r="Q39" s="13" t="str">
        <f>IF(AND(K39&lt;='01_Parameters'!$B$7,OR(L39="",L39&gt;='01_Parameters'!$B$7)),"Active","Closed")</f>
        <v>Active</v>
      </c>
      <c r="R39" s="13" t="str">
        <f t="shared" si="0"/>
        <v>PASS</v>
      </c>
      <c r="S39" s="13" t="str">
        <f t="shared" si="1"/>
        <v>PASS</v>
      </c>
      <c r="T39" s="13" t="str">
        <f t="shared" si="2"/>
        <v>PASS</v>
      </c>
    </row>
    <row r="40" spans="1:20">
      <c r="A40" s="6" t="s">
        <v>285</v>
      </c>
      <c r="B40" s="6" t="s">
        <v>286</v>
      </c>
      <c r="C40" s="6" t="s">
        <v>287</v>
      </c>
      <c r="D40" s="6">
        <v>2824152402</v>
      </c>
      <c r="E40" s="6" t="s">
        <v>288</v>
      </c>
      <c r="F40" s="6" t="s">
        <v>65</v>
      </c>
      <c r="G40" s="6" t="s">
        <v>66</v>
      </c>
      <c r="H40" s="6" t="s">
        <v>107</v>
      </c>
      <c r="I40" s="6" t="s">
        <v>108</v>
      </c>
      <c r="J40" s="6" t="s">
        <v>244</v>
      </c>
      <c r="K40" s="20">
        <v>40316</v>
      </c>
      <c r="L40" s="20"/>
      <c r="M40" s="6" t="s">
        <v>110</v>
      </c>
      <c r="N40" s="6" t="s">
        <v>245</v>
      </c>
      <c r="O40" s="21">
        <v>61</v>
      </c>
      <c r="P40" s="21">
        <v>1.8</v>
      </c>
      <c r="Q40" s="13" t="str">
        <f>IF(AND(K40&lt;='01_Parameters'!$B$7,OR(L40="",L40&gt;='01_Parameters'!$B$7)),"Active","Closed")</f>
        <v>Active</v>
      </c>
      <c r="R40" s="13" t="str">
        <f t="shared" si="0"/>
        <v>PASS</v>
      </c>
      <c r="S40" s="13" t="str">
        <f t="shared" si="1"/>
        <v>PASS</v>
      </c>
      <c r="T40" s="13" t="str">
        <f t="shared" si="2"/>
        <v>PASS</v>
      </c>
    </row>
    <row r="41" spans="1:20">
      <c r="A41" s="6" t="s">
        <v>289</v>
      </c>
      <c r="B41" s="6" t="s">
        <v>290</v>
      </c>
      <c r="C41" s="6" t="s">
        <v>291</v>
      </c>
      <c r="D41" s="6">
        <v>91496872646</v>
      </c>
      <c r="E41" s="6" t="s">
        <v>292</v>
      </c>
      <c r="F41" s="6" t="s">
        <v>65</v>
      </c>
      <c r="G41" s="6" t="s">
        <v>66</v>
      </c>
      <c r="H41" s="6" t="s">
        <v>107</v>
      </c>
      <c r="I41" s="6" t="s">
        <v>108</v>
      </c>
      <c r="J41" s="6" t="s">
        <v>259</v>
      </c>
      <c r="K41" s="20">
        <v>45649</v>
      </c>
      <c r="L41" s="20"/>
      <c r="M41" s="6" t="s">
        <v>110</v>
      </c>
      <c r="N41" s="6" t="s">
        <v>245</v>
      </c>
      <c r="O41" s="21">
        <v>42</v>
      </c>
      <c r="P41" s="21">
        <v>1.2</v>
      </c>
      <c r="Q41" s="13" t="str">
        <f>IF(AND(K41&lt;='01_Parameters'!$B$7,OR(L41="",L41&gt;='01_Parameters'!$B$7)),"Active","Closed")</f>
        <v>Active</v>
      </c>
      <c r="R41" s="13" t="str">
        <f t="shared" si="0"/>
        <v>PASS</v>
      </c>
      <c r="S41" s="13" t="str">
        <f t="shared" si="1"/>
        <v>PASS</v>
      </c>
      <c r="T41" s="13" t="str">
        <f t="shared" si="2"/>
        <v>PASS</v>
      </c>
    </row>
    <row r="42" spans="1:20">
      <c r="A42" s="6" t="s">
        <v>293</v>
      </c>
      <c r="B42" s="6" t="s">
        <v>294</v>
      </c>
      <c r="C42" s="6" t="s">
        <v>295</v>
      </c>
      <c r="D42" s="6">
        <v>61794767259</v>
      </c>
      <c r="E42" s="6" t="s">
        <v>296</v>
      </c>
      <c r="F42" s="6" t="s">
        <v>65</v>
      </c>
      <c r="G42" s="6" t="s">
        <v>66</v>
      </c>
      <c r="H42" s="6" t="s">
        <v>132</v>
      </c>
      <c r="I42" s="6" t="s">
        <v>133</v>
      </c>
      <c r="J42" s="6" t="s">
        <v>244</v>
      </c>
      <c r="K42" s="20">
        <v>41774</v>
      </c>
      <c r="L42" s="20"/>
      <c r="M42" s="6" t="s">
        <v>110</v>
      </c>
      <c r="N42" s="6" t="s">
        <v>245</v>
      </c>
      <c r="O42" s="21">
        <v>102</v>
      </c>
      <c r="P42" s="21">
        <v>3.5</v>
      </c>
      <c r="Q42" s="13" t="str">
        <f>IF(AND(K42&lt;='01_Parameters'!$B$7,OR(L42="",L42&gt;='01_Parameters'!$B$7)),"Active","Closed")</f>
        <v>Active</v>
      </c>
      <c r="R42" s="13" t="str">
        <f t="shared" si="0"/>
        <v>PASS</v>
      </c>
      <c r="S42" s="13" t="str">
        <f t="shared" si="1"/>
        <v>PASS</v>
      </c>
      <c r="T42" s="13" t="str">
        <f t="shared" si="2"/>
        <v>PASS</v>
      </c>
    </row>
    <row r="43" spans="1:20">
      <c r="A43" s="6" t="s">
        <v>297</v>
      </c>
      <c r="B43" s="6" t="s">
        <v>298</v>
      </c>
      <c r="C43" s="6" t="s">
        <v>299</v>
      </c>
      <c r="D43" s="6">
        <v>73334002411</v>
      </c>
      <c r="E43" s="6" t="s">
        <v>300</v>
      </c>
      <c r="F43" s="6" t="s">
        <v>65</v>
      </c>
      <c r="G43" s="6" t="s">
        <v>66</v>
      </c>
      <c r="H43" s="6" t="s">
        <v>107</v>
      </c>
      <c r="I43" s="6" t="s">
        <v>108</v>
      </c>
      <c r="J43" s="6" t="s">
        <v>259</v>
      </c>
      <c r="K43" s="20">
        <v>41425</v>
      </c>
      <c r="L43" s="20"/>
      <c r="M43" s="6" t="s">
        <v>110</v>
      </c>
      <c r="N43" s="6" t="s">
        <v>245</v>
      </c>
      <c r="O43" s="21">
        <v>53</v>
      </c>
      <c r="P43" s="21">
        <v>2.2000000000000002</v>
      </c>
      <c r="Q43" s="13" t="str">
        <f>IF(AND(K43&lt;='01_Parameters'!$B$7,OR(L43="",L43&gt;='01_Parameters'!$B$7)),"Active","Closed")</f>
        <v>Active</v>
      </c>
      <c r="R43" s="13" t="str">
        <f t="shared" si="0"/>
        <v>PASS</v>
      </c>
      <c r="S43" s="13" t="str">
        <f t="shared" si="1"/>
        <v>PASS</v>
      </c>
      <c r="T43" s="13" t="str">
        <f t="shared" si="2"/>
        <v>PASS</v>
      </c>
    </row>
    <row r="44" spans="1:20">
      <c r="A44" s="6" t="s">
        <v>301</v>
      </c>
      <c r="B44" s="6" t="s">
        <v>302</v>
      </c>
      <c r="C44" s="6" t="s">
        <v>303</v>
      </c>
      <c r="D44" s="6">
        <v>66538018457</v>
      </c>
      <c r="E44" s="6" t="s">
        <v>304</v>
      </c>
      <c r="F44" s="6" t="s">
        <v>65</v>
      </c>
      <c r="G44" s="6" t="s">
        <v>66</v>
      </c>
      <c r="H44" s="6" t="s">
        <v>126</v>
      </c>
      <c r="I44" s="6" t="s">
        <v>153</v>
      </c>
      <c r="J44" s="6" t="s">
        <v>276</v>
      </c>
      <c r="K44" s="20">
        <v>44515</v>
      </c>
      <c r="L44" s="20"/>
      <c r="M44" s="6" t="s">
        <v>110</v>
      </c>
      <c r="N44" s="6" t="s">
        <v>245</v>
      </c>
      <c r="O44" s="21">
        <v>18</v>
      </c>
      <c r="P44" s="21">
        <v>0.6</v>
      </c>
      <c r="Q44" s="13" t="str">
        <f>IF(AND(K44&lt;='01_Parameters'!$B$7,OR(L44="",L44&gt;='01_Parameters'!$B$7)),"Active","Closed")</f>
        <v>Active</v>
      </c>
      <c r="R44" s="13" t="str">
        <f t="shared" si="0"/>
        <v>PASS</v>
      </c>
      <c r="S44" s="13" t="str">
        <f t="shared" si="1"/>
        <v>PASS</v>
      </c>
      <c r="T44" s="13" t="str">
        <f t="shared" si="2"/>
        <v>PASS</v>
      </c>
    </row>
    <row r="45" spans="1:20">
      <c r="A45" s="6" t="s">
        <v>305</v>
      </c>
      <c r="B45" s="6" t="s">
        <v>306</v>
      </c>
      <c r="C45" s="6" t="s">
        <v>307</v>
      </c>
      <c r="D45" s="6">
        <v>84464299877</v>
      </c>
      <c r="E45" s="6" t="s">
        <v>308</v>
      </c>
      <c r="F45" s="6" t="s">
        <v>65</v>
      </c>
      <c r="G45" s="6" t="s">
        <v>66</v>
      </c>
      <c r="H45" s="6" t="s">
        <v>107</v>
      </c>
      <c r="I45" s="6" t="s">
        <v>138</v>
      </c>
      <c r="J45" s="6" t="s">
        <v>259</v>
      </c>
      <c r="K45" s="20">
        <v>45147</v>
      </c>
      <c r="L45" s="20"/>
      <c r="M45" s="6" t="s">
        <v>110</v>
      </c>
      <c r="N45" s="6" t="s">
        <v>245</v>
      </c>
      <c r="O45" s="21">
        <v>18</v>
      </c>
      <c r="P45" s="21">
        <v>0.6</v>
      </c>
      <c r="Q45" s="13" t="str">
        <f>IF(AND(K45&lt;='01_Parameters'!$B$7,OR(L45="",L45&gt;='01_Parameters'!$B$7)),"Active","Closed")</f>
        <v>Active</v>
      </c>
      <c r="R45" s="13" t="str">
        <f t="shared" si="0"/>
        <v>PASS</v>
      </c>
      <c r="S45" s="13" t="str">
        <f t="shared" si="1"/>
        <v>PASS</v>
      </c>
      <c r="T45" s="13" t="str">
        <f t="shared" si="2"/>
        <v>PASS</v>
      </c>
    </row>
    <row r="46" spans="1:20">
      <c r="A46" s="6" t="s">
        <v>309</v>
      </c>
      <c r="B46" s="6" t="s">
        <v>310</v>
      </c>
      <c r="C46" s="6" t="s">
        <v>311</v>
      </c>
      <c r="D46" s="6">
        <v>57292156281</v>
      </c>
      <c r="E46" s="6" t="s">
        <v>312</v>
      </c>
      <c r="F46" s="6" t="s">
        <v>68</v>
      </c>
      <c r="G46" s="6" t="s">
        <v>62</v>
      </c>
      <c r="H46" s="6" t="s">
        <v>147</v>
      </c>
      <c r="I46" s="6" t="s">
        <v>148</v>
      </c>
      <c r="J46" s="6" t="s">
        <v>313</v>
      </c>
      <c r="K46" s="20">
        <v>44320</v>
      </c>
      <c r="L46" s="20"/>
      <c r="M46" s="6" t="s">
        <v>110</v>
      </c>
      <c r="N46" s="6" t="s">
        <v>314</v>
      </c>
      <c r="O46" s="21">
        <v>0</v>
      </c>
      <c r="P46" s="21">
        <v>0</v>
      </c>
      <c r="Q46" s="13" t="str">
        <f>IF(AND(K46&lt;='01_Parameters'!$B$7,OR(L46="",L46&gt;='01_Parameters'!$B$7)),"Active","Closed")</f>
        <v>Active</v>
      </c>
      <c r="R46" s="13" t="str">
        <f t="shared" si="0"/>
        <v>PASS</v>
      </c>
      <c r="S46" s="13" t="str">
        <f t="shared" si="1"/>
        <v>PASS</v>
      </c>
      <c r="T46" s="13" t="str">
        <f t="shared" si="2"/>
        <v>PASS</v>
      </c>
    </row>
    <row r="47" spans="1:20">
      <c r="A47" s="6" t="s">
        <v>315</v>
      </c>
      <c r="B47" s="6" t="s">
        <v>316</v>
      </c>
      <c r="C47" s="6" t="s">
        <v>317</v>
      </c>
      <c r="D47" s="6">
        <v>21205008253</v>
      </c>
      <c r="E47" s="6" t="s">
        <v>318</v>
      </c>
      <c r="F47" s="6" t="s">
        <v>68</v>
      </c>
      <c r="G47" s="6" t="s">
        <v>62</v>
      </c>
      <c r="H47" s="6" t="s">
        <v>126</v>
      </c>
      <c r="I47" s="6" t="s">
        <v>182</v>
      </c>
      <c r="J47" s="6" t="s">
        <v>313</v>
      </c>
      <c r="K47" s="20">
        <v>40605</v>
      </c>
      <c r="L47" s="20"/>
      <c r="M47" s="6" t="s">
        <v>110</v>
      </c>
      <c r="N47" s="6" t="s">
        <v>314</v>
      </c>
      <c r="O47" s="21">
        <v>55</v>
      </c>
      <c r="P47" s="21">
        <v>1.9</v>
      </c>
      <c r="Q47" s="13" t="str">
        <f>IF(AND(K47&lt;='01_Parameters'!$B$7,OR(L47="",L47&gt;='01_Parameters'!$B$7)),"Active","Closed")</f>
        <v>Active</v>
      </c>
      <c r="R47" s="13" t="str">
        <f t="shared" si="0"/>
        <v>PASS</v>
      </c>
      <c r="S47" s="13" t="str">
        <f t="shared" si="1"/>
        <v>PASS</v>
      </c>
      <c r="T47" s="13" t="str">
        <f t="shared" si="2"/>
        <v>PASS</v>
      </c>
    </row>
    <row r="48" spans="1:20">
      <c r="A48" s="6" t="s">
        <v>319</v>
      </c>
      <c r="B48" s="6" t="s">
        <v>320</v>
      </c>
      <c r="C48" s="6" t="s">
        <v>321</v>
      </c>
      <c r="D48" s="6">
        <v>9160672648</v>
      </c>
      <c r="E48" s="6" t="s">
        <v>322</v>
      </c>
      <c r="F48" s="6" t="s">
        <v>68</v>
      </c>
      <c r="G48" s="6" t="s">
        <v>62</v>
      </c>
      <c r="H48" s="6" t="s">
        <v>126</v>
      </c>
      <c r="I48" s="6" t="s">
        <v>153</v>
      </c>
      <c r="J48" s="6" t="s">
        <v>323</v>
      </c>
      <c r="K48" s="20">
        <v>43995</v>
      </c>
      <c r="L48" s="20"/>
      <c r="M48" s="6" t="s">
        <v>110</v>
      </c>
      <c r="N48" s="6" t="s">
        <v>314</v>
      </c>
      <c r="O48" s="21">
        <v>25</v>
      </c>
      <c r="P48" s="21">
        <v>0.9</v>
      </c>
      <c r="Q48" s="13" t="str">
        <f>IF(AND(K48&lt;='01_Parameters'!$B$7,OR(L48="",L48&gt;='01_Parameters'!$B$7)),"Active","Closed")</f>
        <v>Active</v>
      </c>
      <c r="R48" s="13" t="str">
        <f t="shared" si="0"/>
        <v>PASS</v>
      </c>
      <c r="S48" s="13" t="str">
        <f t="shared" si="1"/>
        <v>PASS</v>
      </c>
      <c r="T48" s="13" t="str">
        <f t="shared" si="2"/>
        <v>PASS</v>
      </c>
    </row>
    <row r="49" spans="1:20">
      <c r="A49" s="6" t="s">
        <v>324</v>
      </c>
      <c r="B49" s="6" t="s">
        <v>325</v>
      </c>
      <c r="C49" s="6" t="s">
        <v>326</v>
      </c>
      <c r="D49" s="6">
        <v>77453211263</v>
      </c>
      <c r="E49" s="6" t="s">
        <v>327</v>
      </c>
      <c r="F49" s="6" t="s">
        <v>68</v>
      </c>
      <c r="G49" s="6" t="s">
        <v>62</v>
      </c>
      <c r="H49" s="6" t="s">
        <v>132</v>
      </c>
      <c r="I49" s="6" t="s">
        <v>133</v>
      </c>
      <c r="J49" s="6" t="s">
        <v>328</v>
      </c>
      <c r="K49" s="20">
        <v>44897</v>
      </c>
      <c r="L49" s="20"/>
      <c r="M49" s="6" t="s">
        <v>110</v>
      </c>
      <c r="N49" s="6" t="s">
        <v>314</v>
      </c>
      <c r="O49" s="21">
        <v>86</v>
      </c>
      <c r="P49" s="21">
        <v>3.3</v>
      </c>
      <c r="Q49" s="13" t="str">
        <f>IF(AND(K49&lt;='01_Parameters'!$B$7,OR(L49="",L49&gt;='01_Parameters'!$B$7)),"Active","Closed")</f>
        <v>Active</v>
      </c>
      <c r="R49" s="13" t="str">
        <f t="shared" si="0"/>
        <v>PASS</v>
      </c>
      <c r="S49" s="13" t="str">
        <f t="shared" si="1"/>
        <v>PASS</v>
      </c>
      <c r="T49" s="13" t="str">
        <f t="shared" si="2"/>
        <v>PASS</v>
      </c>
    </row>
    <row r="50" spans="1:20">
      <c r="A50" s="6" t="s">
        <v>329</v>
      </c>
      <c r="B50" s="6" t="s">
        <v>330</v>
      </c>
      <c r="C50" s="6" t="s">
        <v>331</v>
      </c>
      <c r="D50" s="6">
        <v>1013216542</v>
      </c>
      <c r="E50" s="6" t="s">
        <v>332</v>
      </c>
      <c r="F50" s="6" t="s">
        <v>68</v>
      </c>
      <c r="G50" s="6" t="s">
        <v>62</v>
      </c>
      <c r="H50" s="6" t="s">
        <v>132</v>
      </c>
      <c r="I50" s="6" t="s">
        <v>133</v>
      </c>
      <c r="J50" s="6" t="s">
        <v>323</v>
      </c>
      <c r="K50" s="20">
        <v>42775</v>
      </c>
      <c r="L50" s="20"/>
      <c r="M50" s="6" t="s">
        <v>110</v>
      </c>
      <c r="N50" s="6" t="s">
        <v>314</v>
      </c>
      <c r="O50" s="21">
        <v>116</v>
      </c>
      <c r="P50" s="21">
        <v>3.3</v>
      </c>
      <c r="Q50" s="13" t="str">
        <f>IF(AND(K50&lt;='01_Parameters'!$B$7,OR(L50="",L50&gt;='01_Parameters'!$B$7)),"Active","Closed")</f>
        <v>Active</v>
      </c>
      <c r="R50" s="13" t="str">
        <f t="shared" si="0"/>
        <v>PASS</v>
      </c>
      <c r="S50" s="13" t="str">
        <f t="shared" si="1"/>
        <v>PASS</v>
      </c>
      <c r="T50" s="13" t="str">
        <f t="shared" si="2"/>
        <v>PASS</v>
      </c>
    </row>
    <row r="51" spans="1:20">
      <c r="A51" s="6" t="s">
        <v>333</v>
      </c>
      <c r="B51" s="6" t="s">
        <v>334</v>
      </c>
      <c r="C51" s="6" t="s">
        <v>335</v>
      </c>
      <c r="D51" s="6">
        <v>83441739286</v>
      </c>
      <c r="E51" s="6" t="s">
        <v>336</v>
      </c>
      <c r="F51" s="6" t="s">
        <v>68</v>
      </c>
      <c r="G51" s="6" t="s">
        <v>62</v>
      </c>
      <c r="H51" s="6" t="s">
        <v>132</v>
      </c>
      <c r="I51" s="6" t="s">
        <v>133</v>
      </c>
      <c r="J51" s="6" t="s">
        <v>337</v>
      </c>
      <c r="K51" s="20">
        <v>44842</v>
      </c>
      <c r="L51" s="20"/>
      <c r="M51" s="6" t="s">
        <v>110</v>
      </c>
      <c r="N51" s="6" t="s">
        <v>314</v>
      </c>
      <c r="O51" s="21">
        <v>51</v>
      </c>
      <c r="P51" s="21">
        <v>1.5</v>
      </c>
      <c r="Q51" s="13" t="str">
        <f>IF(AND(K51&lt;='01_Parameters'!$B$7,OR(L51="",L51&gt;='01_Parameters'!$B$7)),"Active","Closed")</f>
        <v>Active</v>
      </c>
      <c r="R51" s="13" t="str">
        <f t="shared" si="0"/>
        <v>PASS</v>
      </c>
      <c r="S51" s="13" t="str">
        <f t="shared" si="1"/>
        <v>PASS</v>
      </c>
      <c r="T51" s="13" t="str">
        <f t="shared" si="2"/>
        <v>PASS</v>
      </c>
    </row>
    <row r="52" spans="1:20">
      <c r="A52" s="6" t="s">
        <v>338</v>
      </c>
      <c r="B52" s="6" t="s">
        <v>339</v>
      </c>
      <c r="C52" s="6" t="s">
        <v>340</v>
      </c>
      <c r="D52" s="6">
        <v>38140462123</v>
      </c>
      <c r="E52" s="6" t="s">
        <v>341</v>
      </c>
      <c r="F52" s="6" t="s">
        <v>68</v>
      </c>
      <c r="G52" s="6" t="s">
        <v>62</v>
      </c>
      <c r="H52" s="6" t="s">
        <v>126</v>
      </c>
      <c r="I52" s="6" t="s">
        <v>153</v>
      </c>
      <c r="J52" s="6" t="s">
        <v>313</v>
      </c>
      <c r="K52" s="20">
        <v>43183</v>
      </c>
      <c r="L52" s="20"/>
      <c r="M52" s="6" t="s">
        <v>110</v>
      </c>
      <c r="N52" s="6" t="s">
        <v>314</v>
      </c>
      <c r="O52" s="21">
        <v>18</v>
      </c>
      <c r="P52" s="21">
        <v>0.5</v>
      </c>
      <c r="Q52" s="13" t="str">
        <f>IF(AND(K52&lt;='01_Parameters'!$B$7,OR(L52="",L52&gt;='01_Parameters'!$B$7)),"Active","Closed")</f>
        <v>Active</v>
      </c>
      <c r="R52" s="13" t="str">
        <f t="shared" si="0"/>
        <v>PASS</v>
      </c>
      <c r="S52" s="13" t="str">
        <f t="shared" si="1"/>
        <v>PASS</v>
      </c>
      <c r="T52" s="13" t="str">
        <f t="shared" si="2"/>
        <v>PASS</v>
      </c>
    </row>
    <row r="53" spans="1:20">
      <c r="A53" s="6" t="s">
        <v>342</v>
      </c>
      <c r="B53" s="6" t="s">
        <v>343</v>
      </c>
      <c r="C53" s="6" t="s">
        <v>344</v>
      </c>
      <c r="D53" s="6">
        <v>31521619607</v>
      </c>
      <c r="E53" s="6" t="s">
        <v>345</v>
      </c>
      <c r="F53" s="6" t="s">
        <v>68</v>
      </c>
      <c r="G53" s="6" t="s">
        <v>62</v>
      </c>
      <c r="H53" s="6" t="s">
        <v>107</v>
      </c>
      <c r="I53" s="6" t="s">
        <v>108</v>
      </c>
      <c r="J53" s="6" t="s">
        <v>337</v>
      </c>
      <c r="K53" s="20">
        <v>41908</v>
      </c>
      <c r="L53" s="20"/>
      <c r="M53" s="6" t="s">
        <v>110</v>
      </c>
      <c r="N53" s="6" t="s">
        <v>314</v>
      </c>
      <c r="O53" s="21">
        <v>95</v>
      </c>
      <c r="P53" s="21">
        <v>3.9</v>
      </c>
      <c r="Q53" s="13" t="str">
        <f>IF(AND(K53&lt;='01_Parameters'!$B$7,OR(L53="",L53&gt;='01_Parameters'!$B$7)),"Active","Closed")</f>
        <v>Active</v>
      </c>
      <c r="R53" s="13" t="str">
        <f t="shared" si="0"/>
        <v>PASS</v>
      </c>
      <c r="S53" s="13" t="str">
        <f t="shared" si="1"/>
        <v>PASS</v>
      </c>
      <c r="T53" s="13" t="str">
        <f t="shared" si="2"/>
        <v>PASS</v>
      </c>
    </row>
    <row r="54" spans="1:20">
      <c r="A54" s="6" t="s">
        <v>346</v>
      </c>
      <c r="B54" s="6" t="s">
        <v>347</v>
      </c>
      <c r="C54" s="6" t="s">
        <v>348</v>
      </c>
      <c r="D54" s="6">
        <v>94917426144</v>
      </c>
      <c r="E54" s="6" t="s">
        <v>349</v>
      </c>
      <c r="F54" s="6" t="s">
        <v>68</v>
      </c>
      <c r="G54" s="6" t="s">
        <v>62</v>
      </c>
      <c r="H54" s="6" t="s">
        <v>126</v>
      </c>
      <c r="I54" s="6" t="s">
        <v>127</v>
      </c>
      <c r="J54" s="6" t="s">
        <v>323</v>
      </c>
      <c r="K54" s="20">
        <v>45587</v>
      </c>
      <c r="L54" s="20"/>
      <c r="M54" s="6" t="s">
        <v>110</v>
      </c>
      <c r="N54" s="6" t="s">
        <v>314</v>
      </c>
      <c r="O54" s="21">
        <v>62</v>
      </c>
      <c r="P54" s="21">
        <v>1.7</v>
      </c>
      <c r="Q54" s="13" t="str">
        <f>IF(AND(K54&lt;='01_Parameters'!$B$7,OR(L54="",L54&gt;='01_Parameters'!$B$7)),"Active","Closed")</f>
        <v>Active</v>
      </c>
      <c r="R54" s="13" t="str">
        <f t="shared" si="0"/>
        <v>PASS</v>
      </c>
      <c r="S54" s="13" t="str">
        <f t="shared" si="1"/>
        <v>PASS</v>
      </c>
      <c r="T54" s="13" t="str">
        <f t="shared" si="2"/>
        <v>PASS</v>
      </c>
    </row>
    <row r="55" spans="1:20">
      <c r="A55" s="6" t="s">
        <v>350</v>
      </c>
      <c r="B55" s="6" t="s">
        <v>351</v>
      </c>
      <c r="C55" s="6" t="s">
        <v>352</v>
      </c>
      <c r="D55" s="6">
        <v>18617990403</v>
      </c>
      <c r="E55" s="6" t="s">
        <v>353</v>
      </c>
      <c r="F55" s="6" t="s">
        <v>68</v>
      </c>
      <c r="G55" s="6" t="s">
        <v>62</v>
      </c>
      <c r="H55" s="6" t="s">
        <v>126</v>
      </c>
      <c r="I55" s="6" t="s">
        <v>182</v>
      </c>
      <c r="J55" s="6" t="s">
        <v>323</v>
      </c>
      <c r="K55" s="20">
        <v>42745</v>
      </c>
      <c r="L55" s="20"/>
      <c r="M55" s="6" t="s">
        <v>110</v>
      </c>
      <c r="N55" s="6" t="s">
        <v>314</v>
      </c>
      <c r="O55" s="21">
        <v>49</v>
      </c>
      <c r="P55" s="21">
        <v>2.2000000000000002</v>
      </c>
      <c r="Q55" s="13" t="str">
        <f>IF(AND(K55&lt;='01_Parameters'!$B$7,OR(L55="",L55&gt;='01_Parameters'!$B$7)),"Active","Closed")</f>
        <v>Active</v>
      </c>
      <c r="R55" s="13" t="str">
        <f t="shared" si="0"/>
        <v>PASS</v>
      </c>
      <c r="S55" s="13" t="str">
        <f t="shared" si="1"/>
        <v>PASS</v>
      </c>
      <c r="T55" s="13" t="str">
        <f t="shared" si="2"/>
        <v>PASS</v>
      </c>
    </row>
    <row r="56" spans="1:20">
      <c r="A56" s="6" t="s">
        <v>354</v>
      </c>
      <c r="B56" s="6" t="s">
        <v>355</v>
      </c>
      <c r="C56" s="6" t="s">
        <v>356</v>
      </c>
      <c r="D56" s="6">
        <v>47519604750</v>
      </c>
      <c r="E56" s="6" t="s">
        <v>357</v>
      </c>
      <c r="F56" s="6" t="s">
        <v>68</v>
      </c>
      <c r="G56" s="6" t="s">
        <v>62</v>
      </c>
      <c r="H56" s="6" t="s">
        <v>107</v>
      </c>
      <c r="I56" s="6" t="s">
        <v>121</v>
      </c>
      <c r="J56" s="6" t="s">
        <v>328</v>
      </c>
      <c r="K56" s="20">
        <v>43821</v>
      </c>
      <c r="L56" s="20"/>
      <c r="M56" s="6" t="s">
        <v>110</v>
      </c>
      <c r="N56" s="6" t="s">
        <v>314</v>
      </c>
      <c r="O56" s="21">
        <v>93</v>
      </c>
      <c r="P56" s="21">
        <v>3.1</v>
      </c>
      <c r="Q56" s="13" t="str">
        <f>IF(AND(K56&lt;='01_Parameters'!$B$7,OR(L56="",L56&gt;='01_Parameters'!$B$7)),"Active","Closed")</f>
        <v>Active</v>
      </c>
      <c r="R56" s="13" t="str">
        <f t="shared" si="0"/>
        <v>PASS</v>
      </c>
      <c r="S56" s="13" t="str">
        <f t="shared" si="1"/>
        <v>PASS</v>
      </c>
      <c r="T56" s="13" t="str">
        <f t="shared" si="2"/>
        <v>PASS</v>
      </c>
    </row>
    <row r="57" spans="1:20">
      <c r="A57" s="6" t="s">
        <v>358</v>
      </c>
      <c r="B57" s="6" t="s">
        <v>359</v>
      </c>
      <c r="C57" s="6" t="s">
        <v>360</v>
      </c>
      <c r="D57" s="6">
        <v>45176724769</v>
      </c>
      <c r="E57" s="6" t="s">
        <v>361</v>
      </c>
      <c r="F57" s="6" t="s">
        <v>68</v>
      </c>
      <c r="G57" s="6" t="s">
        <v>62</v>
      </c>
      <c r="H57" s="6" t="s">
        <v>107</v>
      </c>
      <c r="I57" s="6" t="s">
        <v>108</v>
      </c>
      <c r="J57" s="6" t="s">
        <v>313</v>
      </c>
      <c r="K57" s="20">
        <v>40360</v>
      </c>
      <c r="L57" s="20"/>
      <c r="M57" s="6" t="s">
        <v>110</v>
      </c>
      <c r="N57" s="6" t="s">
        <v>314</v>
      </c>
      <c r="O57" s="21">
        <v>35</v>
      </c>
      <c r="P57" s="21">
        <v>1.4</v>
      </c>
      <c r="Q57" s="13" t="str">
        <f>IF(AND(K57&lt;='01_Parameters'!$B$7,OR(L57="",L57&gt;='01_Parameters'!$B$7)),"Active","Closed")</f>
        <v>Active</v>
      </c>
      <c r="R57" s="13" t="str">
        <f t="shared" si="0"/>
        <v>PASS</v>
      </c>
      <c r="S57" s="13" t="str">
        <f t="shared" si="1"/>
        <v>PASS</v>
      </c>
      <c r="T57" s="13" t="str">
        <f t="shared" si="2"/>
        <v>PASS</v>
      </c>
    </row>
    <row r="58" spans="1:20">
      <c r="A58" s="6" t="s">
        <v>362</v>
      </c>
      <c r="B58" s="6" t="s">
        <v>363</v>
      </c>
      <c r="C58" s="6" t="s">
        <v>364</v>
      </c>
      <c r="D58" s="6">
        <v>485073323</v>
      </c>
      <c r="E58" s="6" t="s">
        <v>365</v>
      </c>
      <c r="F58" s="6" t="s">
        <v>68</v>
      </c>
      <c r="G58" s="6" t="s">
        <v>62</v>
      </c>
      <c r="H58" s="6" t="s">
        <v>107</v>
      </c>
      <c r="I58" s="6" t="s">
        <v>108</v>
      </c>
      <c r="J58" s="6" t="s">
        <v>337</v>
      </c>
      <c r="K58" s="20">
        <v>43963</v>
      </c>
      <c r="L58" s="20"/>
      <c r="M58" s="6" t="s">
        <v>110</v>
      </c>
      <c r="N58" s="6" t="s">
        <v>314</v>
      </c>
      <c r="O58" s="21">
        <v>60</v>
      </c>
      <c r="P58" s="21">
        <v>1.8</v>
      </c>
      <c r="Q58" s="13" t="str">
        <f>IF(AND(K58&lt;='01_Parameters'!$B$7,OR(L58="",L58&gt;='01_Parameters'!$B$7)),"Active","Closed")</f>
        <v>Active</v>
      </c>
      <c r="R58" s="13" t="str">
        <f t="shared" si="0"/>
        <v>PASS</v>
      </c>
      <c r="S58" s="13" t="str">
        <f t="shared" si="1"/>
        <v>PASS</v>
      </c>
      <c r="T58" s="13" t="str">
        <f t="shared" si="2"/>
        <v>PASS</v>
      </c>
    </row>
    <row r="59" spans="1:20">
      <c r="A59" s="6" t="s">
        <v>366</v>
      </c>
      <c r="B59" s="6" t="s">
        <v>367</v>
      </c>
      <c r="C59" s="6" t="s">
        <v>368</v>
      </c>
      <c r="D59" s="6">
        <v>47066733055</v>
      </c>
      <c r="E59" s="6" t="s">
        <v>369</v>
      </c>
      <c r="F59" s="6" t="s">
        <v>68</v>
      </c>
      <c r="G59" s="6" t="s">
        <v>62</v>
      </c>
      <c r="H59" s="6" t="s">
        <v>126</v>
      </c>
      <c r="I59" s="6" t="s">
        <v>182</v>
      </c>
      <c r="J59" s="6" t="s">
        <v>323</v>
      </c>
      <c r="K59" s="20">
        <v>41377</v>
      </c>
      <c r="L59" s="20"/>
      <c r="M59" s="6" t="s">
        <v>110</v>
      </c>
      <c r="N59" s="6" t="s">
        <v>314</v>
      </c>
      <c r="O59" s="21">
        <v>56</v>
      </c>
      <c r="P59" s="21">
        <v>2.2999999999999998</v>
      </c>
      <c r="Q59" s="13" t="str">
        <f>IF(AND(K59&lt;='01_Parameters'!$B$7,OR(L59="",L59&gt;='01_Parameters'!$B$7)),"Active","Closed")</f>
        <v>Active</v>
      </c>
      <c r="R59" s="13" t="str">
        <f t="shared" si="0"/>
        <v>PASS</v>
      </c>
      <c r="S59" s="13" t="str">
        <f t="shared" si="1"/>
        <v>PASS</v>
      </c>
      <c r="T59" s="13" t="str">
        <f t="shared" si="2"/>
        <v>PASS</v>
      </c>
    </row>
    <row r="60" spans="1:20">
      <c r="A60" s="6" t="s">
        <v>370</v>
      </c>
      <c r="B60" s="6" t="s">
        <v>371</v>
      </c>
      <c r="C60" s="6" t="s">
        <v>372</v>
      </c>
      <c r="D60" s="6">
        <v>46373923258</v>
      </c>
      <c r="E60" s="6" t="s">
        <v>373</v>
      </c>
      <c r="F60" s="6" t="s">
        <v>68</v>
      </c>
      <c r="G60" s="6" t="s">
        <v>62</v>
      </c>
      <c r="H60" s="6" t="s">
        <v>107</v>
      </c>
      <c r="I60" s="6" t="s">
        <v>121</v>
      </c>
      <c r="J60" s="6" t="s">
        <v>328</v>
      </c>
      <c r="K60" s="20">
        <v>45490</v>
      </c>
      <c r="L60" s="20"/>
      <c r="M60" s="6" t="s">
        <v>110</v>
      </c>
      <c r="N60" s="6" t="s">
        <v>314</v>
      </c>
      <c r="O60" s="21">
        <v>62</v>
      </c>
      <c r="P60" s="21">
        <v>2.7</v>
      </c>
      <c r="Q60" s="13" t="str">
        <f>IF(AND(K60&lt;='01_Parameters'!$B$7,OR(L60="",L60&gt;='01_Parameters'!$B$7)),"Active","Closed")</f>
        <v>Active</v>
      </c>
      <c r="R60" s="13" t="str">
        <f t="shared" si="0"/>
        <v>PASS</v>
      </c>
      <c r="S60" s="13" t="str">
        <f t="shared" si="1"/>
        <v>PASS</v>
      </c>
      <c r="T60" s="13" t="str">
        <f t="shared" si="2"/>
        <v>PASS</v>
      </c>
    </row>
    <row r="61" spans="1:20">
      <c r="A61" s="6" t="s">
        <v>374</v>
      </c>
      <c r="B61" s="6" t="s">
        <v>375</v>
      </c>
      <c r="C61" s="6" t="s">
        <v>376</v>
      </c>
      <c r="D61" s="6">
        <v>51863095182</v>
      </c>
      <c r="E61" s="6" t="s">
        <v>377</v>
      </c>
      <c r="F61" s="6" t="s">
        <v>68</v>
      </c>
      <c r="G61" s="6" t="s">
        <v>62</v>
      </c>
      <c r="H61" s="6" t="s">
        <v>107</v>
      </c>
      <c r="I61" s="6" t="s">
        <v>121</v>
      </c>
      <c r="J61" s="6" t="s">
        <v>328</v>
      </c>
      <c r="K61" s="20">
        <v>40383</v>
      </c>
      <c r="L61" s="20"/>
      <c r="M61" s="6" t="s">
        <v>110</v>
      </c>
      <c r="N61" s="6" t="s">
        <v>314</v>
      </c>
      <c r="O61" s="21">
        <v>28</v>
      </c>
      <c r="P61" s="21">
        <v>0.9</v>
      </c>
      <c r="Q61" s="13" t="str">
        <f>IF(AND(K61&lt;='01_Parameters'!$B$7,OR(L61="",L61&gt;='01_Parameters'!$B$7)),"Active","Closed")</f>
        <v>Active</v>
      </c>
      <c r="R61" s="13" t="str">
        <f t="shared" si="0"/>
        <v>PASS</v>
      </c>
      <c r="S61" s="13" t="str">
        <f t="shared" si="1"/>
        <v>PASS</v>
      </c>
      <c r="T61" s="13" t="str">
        <f t="shared" si="2"/>
        <v>PASS</v>
      </c>
    </row>
    <row r="62" spans="1:20">
      <c r="A62" s="6" t="s">
        <v>378</v>
      </c>
      <c r="B62" s="6" t="s">
        <v>379</v>
      </c>
      <c r="C62" s="6" t="s">
        <v>380</v>
      </c>
      <c r="D62" s="6">
        <v>564121683</v>
      </c>
      <c r="E62" s="6" t="s">
        <v>381</v>
      </c>
      <c r="F62" s="6" t="s">
        <v>68</v>
      </c>
      <c r="G62" s="6" t="s">
        <v>62</v>
      </c>
      <c r="H62" s="6" t="s">
        <v>107</v>
      </c>
      <c r="I62" s="6" t="s">
        <v>108</v>
      </c>
      <c r="J62" s="6" t="s">
        <v>337</v>
      </c>
      <c r="K62" s="20">
        <v>45331</v>
      </c>
      <c r="L62" s="20"/>
      <c r="M62" s="6" t="s">
        <v>110</v>
      </c>
      <c r="N62" s="6" t="s">
        <v>314</v>
      </c>
      <c r="O62" s="21">
        <v>40</v>
      </c>
      <c r="P62" s="21">
        <v>1.6</v>
      </c>
      <c r="Q62" s="13" t="str">
        <f>IF(AND(K62&lt;='01_Parameters'!$B$7,OR(L62="",L62&gt;='01_Parameters'!$B$7)),"Active","Closed")</f>
        <v>Active</v>
      </c>
      <c r="R62" s="13" t="str">
        <f t="shared" si="0"/>
        <v>PASS</v>
      </c>
      <c r="S62" s="13" t="str">
        <f t="shared" si="1"/>
        <v>PASS</v>
      </c>
      <c r="T62" s="13" t="str">
        <f t="shared" si="2"/>
        <v>PASS</v>
      </c>
    </row>
    <row r="63" spans="1:20">
      <c r="A63" s="6" t="s">
        <v>382</v>
      </c>
      <c r="B63" s="6" t="s">
        <v>383</v>
      </c>
      <c r="C63" s="6" t="s">
        <v>384</v>
      </c>
      <c r="D63" s="6">
        <v>63436351481</v>
      </c>
      <c r="E63" s="6" t="s">
        <v>385</v>
      </c>
      <c r="F63" s="6" t="s">
        <v>68</v>
      </c>
      <c r="G63" s="6" t="s">
        <v>62</v>
      </c>
      <c r="H63" s="6" t="s">
        <v>107</v>
      </c>
      <c r="I63" s="6" t="s">
        <v>108</v>
      </c>
      <c r="J63" s="6" t="s">
        <v>337</v>
      </c>
      <c r="K63" s="20">
        <v>40803</v>
      </c>
      <c r="L63" s="20"/>
      <c r="M63" s="6" t="s">
        <v>110</v>
      </c>
      <c r="N63" s="6" t="s">
        <v>314</v>
      </c>
      <c r="O63" s="21">
        <v>64</v>
      </c>
      <c r="P63" s="21">
        <v>2.7</v>
      </c>
      <c r="Q63" s="13" t="str">
        <f>IF(AND(K63&lt;='01_Parameters'!$B$7,OR(L63="",L63&gt;='01_Parameters'!$B$7)),"Active","Closed")</f>
        <v>Active</v>
      </c>
      <c r="R63" s="13" t="str">
        <f t="shared" si="0"/>
        <v>PASS</v>
      </c>
      <c r="S63" s="13" t="str">
        <f t="shared" si="1"/>
        <v>PASS</v>
      </c>
      <c r="T63" s="13" t="str">
        <f t="shared" si="2"/>
        <v>PASS</v>
      </c>
    </row>
    <row r="64" spans="1:20">
      <c r="A64" s="6" t="s">
        <v>386</v>
      </c>
      <c r="B64" s="6" t="s">
        <v>387</v>
      </c>
      <c r="C64" s="6" t="s">
        <v>388</v>
      </c>
      <c r="D64" s="6">
        <v>48216158618</v>
      </c>
      <c r="E64" s="6" t="s">
        <v>389</v>
      </c>
      <c r="F64" s="6" t="s">
        <v>71</v>
      </c>
      <c r="G64" s="6" t="s">
        <v>62</v>
      </c>
      <c r="H64" s="6" t="s">
        <v>126</v>
      </c>
      <c r="I64" s="6" t="s">
        <v>127</v>
      </c>
      <c r="J64" s="6" t="s">
        <v>390</v>
      </c>
      <c r="K64" s="20">
        <v>43832</v>
      </c>
      <c r="L64" s="20"/>
      <c r="M64" s="6" t="s">
        <v>110</v>
      </c>
      <c r="N64" s="6" t="s">
        <v>314</v>
      </c>
      <c r="O64" s="21">
        <v>52</v>
      </c>
      <c r="P64" s="21">
        <v>1.8</v>
      </c>
      <c r="Q64" s="13" t="str">
        <f>IF(AND(K64&lt;='01_Parameters'!$B$7,OR(L64="",L64&gt;='01_Parameters'!$B$7)),"Active","Closed")</f>
        <v>Active</v>
      </c>
      <c r="R64" s="13" t="str">
        <f t="shared" si="0"/>
        <v>PASS</v>
      </c>
      <c r="S64" s="13" t="str">
        <f t="shared" si="1"/>
        <v>PASS</v>
      </c>
      <c r="T64" s="13" t="str">
        <f t="shared" si="2"/>
        <v>PASS</v>
      </c>
    </row>
    <row r="65" spans="1:20">
      <c r="A65" s="6" t="s">
        <v>391</v>
      </c>
      <c r="B65" s="6" t="s">
        <v>392</v>
      </c>
      <c r="C65" s="6" t="s">
        <v>393</v>
      </c>
      <c r="D65" s="6">
        <v>58203603755</v>
      </c>
      <c r="E65" s="6" t="s">
        <v>394</v>
      </c>
      <c r="F65" s="6" t="s">
        <v>71</v>
      </c>
      <c r="G65" s="6" t="s">
        <v>62</v>
      </c>
      <c r="H65" s="6" t="s">
        <v>126</v>
      </c>
      <c r="I65" s="6" t="s">
        <v>127</v>
      </c>
      <c r="J65" s="6" t="s">
        <v>395</v>
      </c>
      <c r="K65" s="20">
        <v>44425</v>
      </c>
      <c r="L65" s="20"/>
      <c r="M65" s="6" t="s">
        <v>110</v>
      </c>
      <c r="N65" s="6" t="s">
        <v>314</v>
      </c>
      <c r="O65" s="21">
        <v>39</v>
      </c>
      <c r="P65" s="21">
        <v>1.2</v>
      </c>
      <c r="Q65" s="13" t="str">
        <f>IF(AND(K65&lt;='01_Parameters'!$B$7,OR(L65="",L65&gt;='01_Parameters'!$B$7)),"Active","Closed")</f>
        <v>Active</v>
      </c>
      <c r="R65" s="13" t="str">
        <f t="shared" si="0"/>
        <v>PASS</v>
      </c>
      <c r="S65" s="13" t="str">
        <f t="shared" si="1"/>
        <v>PASS</v>
      </c>
      <c r="T65" s="13" t="str">
        <f t="shared" si="2"/>
        <v>PASS</v>
      </c>
    </row>
    <row r="66" spans="1:20">
      <c r="A66" s="6" t="s">
        <v>396</v>
      </c>
      <c r="B66" s="6" t="s">
        <v>397</v>
      </c>
      <c r="C66" s="6" t="s">
        <v>398</v>
      </c>
      <c r="D66" s="6">
        <v>46243748635</v>
      </c>
      <c r="E66" s="6" t="s">
        <v>399</v>
      </c>
      <c r="F66" s="6" t="s">
        <v>71</v>
      </c>
      <c r="G66" s="6" t="s">
        <v>62</v>
      </c>
      <c r="H66" s="6" t="s">
        <v>132</v>
      </c>
      <c r="I66" s="6" t="s">
        <v>133</v>
      </c>
      <c r="J66" s="6" t="s">
        <v>400</v>
      </c>
      <c r="K66" s="20">
        <v>43494</v>
      </c>
      <c r="L66" s="20"/>
      <c r="M66" s="6" t="s">
        <v>110</v>
      </c>
      <c r="N66" s="6" t="s">
        <v>314</v>
      </c>
      <c r="O66" s="21">
        <v>86</v>
      </c>
      <c r="P66" s="21">
        <v>3.2</v>
      </c>
      <c r="Q66" s="13" t="str">
        <f>IF(AND(K66&lt;='01_Parameters'!$B$7,OR(L66="",L66&gt;='01_Parameters'!$B$7)),"Active","Closed")</f>
        <v>Active</v>
      </c>
      <c r="R66" s="13" t="str">
        <f t="shared" ref="R66:R129" si="3">IF(COUNTBLANK(A66:K66)+COUNTBLANK(M66:P66)=0,"PASS","CHECK")</f>
        <v>PASS</v>
      </c>
      <c r="S66" s="13" t="str">
        <f t="shared" ref="S66:S129" si="4">IF(AND(COUNTIF($A$2:$A$241,A66)=1,COUNTIF($D$2:$D$241,D66)=1),"PASS","CHECK")</f>
        <v>PASS</v>
      </c>
      <c r="T66" s="13" t="str">
        <f t="shared" ref="T66:T129" si="5">IF(AND(Q66=M66,R66="PASS",S66="PASS"),"PASS","CHECK")</f>
        <v>PASS</v>
      </c>
    </row>
    <row r="67" spans="1:20">
      <c r="A67" s="6" t="s">
        <v>401</v>
      </c>
      <c r="B67" s="6" t="s">
        <v>402</v>
      </c>
      <c r="C67" s="6" t="s">
        <v>403</v>
      </c>
      <c r="D67" s="6">
        <v>54632620421</v>
      </c>
      <c r="E67" s="6" t="s">
        <v>404</v>
      </c>
      <c r="F67" s="6" t="s">
        <v>71</v>
      </c>
      <c r="G67" s="6" t="s">
        <v>62</v>
      </c>
      <c r="H67" s="6" t="s">
        <v>132</v>
      </c>
      <c r="I67" s="6" t="s">
        <v>133</v>
      </c>
      <c r="J67" s="6" t="s">
        <v>395</v>
      </c>
      <c r="K67" s="20">
        <v>42997</v>
      </c>
      <c r="L67" s="20"/>
      <c r="M67" s="6" t="s">
        <v>110</v>
      </c>
      <c r="N67" s="6" t="s">
        <v>314</v>
      </c>
      <c r="O67" s="21">
        <v>104</v>
      </c>
      <c r="P67" s="21">
        <v>3.5</v>
      </c>
      <c r="Q67" s="13" t="str">
        <f>IF(AND(K67&lt;='01_Parameters'!$B$7,OR(L67="",L67&gt;='01_Parameters'!$B$7)),"Active","Closed")</f>
        <v>Active</v>
      </c>
      <c r="R67" s="13" t="str">
        <f t="shared" si="3"/>
        <v>PASS</v>
      </c>
      <c r="S67" s="13" t="str">
        <f t="shared" si="4"/>
        <v>PASS</v>
      </c>
      <c r="T67" s="13" t="str">
        <f t="shared" si="5"/>
        <v>PASS</v>
      </c>
    </row>
    <row r="68" spans="1:20">
      <c r="A68" s="6" t="s">
        <v>405</v>
      </c>
      <c r="B68" s="6" t="s">
        <v>406</v>
      </c>
      <c r="C68" s="6" t="s">
        <v>407</v>
      </c>
      <c r="D68" s="6">
        <v>76848929710</v>
      </c>
      <c r="E68" s="6" t="s">
        <v>408</v>
      </c>
      <c r="F68" s="6" t="s">
        <v>71</v>
      </c>
      <c r="G68" s="6" t="s">
        <v>62</v>
      </c>
      <c r="H68" s="6" t="s">
        <v>107</v>
      </c>
      <c r="I68" s="6" t="s">
        <v>121</v>
      </c>
      <c r="J68" s="6" t="s">
        <v>400</v>
      </c>
      <c r="K68" s="20">
        <v>44215</v>
      </c>
      <c r="L68" s="20"/>
      <c r="M68" s="6" t="s">
        <v>110</v>
      </c>
      <c r="N68" s="6" t="s">
        <v>314</v>
      </c>
      <c r="O68" s="21">
        <v>55</v>
      </c>
      <c r="P68" s="21">
        <v>2.5</v>
      </c>
      <c r="Q68" s="13" t="str">
        <f>IF(AND(K68&lt;='01_Parameters'!$B$7,OR(L68="",L68&gt;='01_Parameters'!$B$7)),"Active","Closed")</f>
        <v>Active</v>
      </c>
      <c r="R68" s="13" t="str">
        <f t="shared" si="3"/>
        <v>PASS</v>
      </c>
      <c r="S68" s="13" t="str">
        <f t="shared" si="4"/>
        <v>PASS</v>
      </c>
      <c r="T68" s="13" t="str">
        <f t="shared" si="5"/>
        <v>PASS</v>
      </c>
    </row>
    <row r="69" spans="1:20">
      <c r="A69" s="6" t="s">
        <v>409</v>
      </c>
      <c r="B69" s="6" t="s">
        <v>410</v>
      </c>
      <c r="C69" s="6" t="s">
        <v>411</v>
      </c>
      <c r="D69" s="6">
        <v>90516563397</v>
      </c>
      <c r="E69" s="6" t="s">
        <v>412</v>
      </c>
      <c r="F69" s="6" t="s">
        <v>71</v>
      </c>
      <c r="G69" s="6" t="s">
        <v>62</v>
      </c>
      <c r="H69" s="6" t="s">
        <v>107</v>
      </c>
      <c r="I69" s="6" t="s">
        <v>108</v>
      </c>
      <c r="J69" s="6" t="s">
        <v>400</v>
      </c>
      <c r="K69" s="20">
        <v>44899</v>
      </c>
      <c r="L69" s="20"/>
      <c r="M69" s="6" t="s">
        <v>110</v>
      </c>
      <c r="N69" s="6" t="s">
        <v>314</v>
      </c>
      <c r="O69" s="21">
        <v>25</v>
      </c>
      <c r="P69" s="21">
        <v>0.7</v>
      </c>
      <c r="Q69" s="13" t="str">
        <f>IF(AND(K69&lt;='01_Parameters'!$B$7,OR(L69="",L69&gt;='01_Parameters'!$B$7)),"Active","Closed")</f>
        <v>Active</v>
      </c>
      <c r="R69" s="13" t="str">
        <f t="shared" si="3"/>
        <v>PASS</v>
      </c>
      <c r="S69" s="13" t="str">
        <f t="shared" si="4"/>
        <v>PASS</v>
      </c>
      <c r="T69" s="13" t="str">
        <f t="shared" si="5"/>
        <v>PASS</v>
      </c>
    </row>
    <row r="70" spans="1:20">
      <c r="A70" s="6" t="s">
        <v>413</v>
      </c>
      <c r="B70" s="6" t="s">
        <v>414</v>
      </c>
      <c r="C70" s="6" t="s">
        <v>415</v>
      </c>
      <c r="D70" s="6">
        <v>6333603398</v>
      </c>
      <c r="E70" s="6" t="s">
        <v>416</v>
      </c>
      <c r="F70" s="6" t="s">
        <v>71</v>
      </c>
      <c r="G70" s="6" t="s">
        <v>62</v>
      </c>
      <c r="H70" s="6" t="s">
        <v>126</v>
      </c>
      <c r="I70" s="6" t="s">
        <v>127</v>
      </c>
      <c r="J70" s="6" t="s">
        <v>400</v>
      </c>
      <c r="K70" s="20">
        <v>43672</v>
      </c>
      <c r="L70" s="20"/>
      <c r="M70" s="6" t="s">
        <v>110</v>
      </c>
      <c r="N70" s="6" t="s">
        <v>314</v>
      </c>
      <c r="O70" s="21">
        <v>47</v>
      </c>
      <c r="P70" s="21">
        <v>1.4</v>
      </c>
      <c r="Q70" s="13" t="str">
        <f>IF(AND(K70&lt;='01_Parameters'!$B$7,OR(L70="",L70&gt;='01_Parameters'!$B$7)),"Active","Closed")</f>
        <v>Active</v>
      </c>
      <c r="R70" s="13" t="str">
        <f t="shared" si="3"/>
        <v>PASS</v>
      </c>
      <c r="S70" s="13" t="str">
        <f t="shared" si="4"/>
        <v>PASS</v>
      </c>
      <c r="T70" s="13" t="str">
        <f t="shared" si="5"/>
        <v>PASS</v>
      </c>
    </row>
    <row r="71" spans="1:20">
      <c r="A71" s="6" t="s">
        <v>417</v>
      </c>
      <c r="B71" s="6" t="s">
        <v>418</v>
      </c>
      <c r="C71" s="6" t="s">
        <v>419</v>
      </c>
      <c r="D71" s="6">
        <v>97303997811</v>
      </c>
      <c r="E71" s="6" t="s">
        <v>420</v>
      </c>
      <c r="F71" s="6" t="s">
        <v>71</v>
      </c>
      <c r="G71" s="6" t="s">
        <v>62</v>
      </c>
      <c r="H71" s="6" t="s">
        <v>147</v>
      </c>
      <c r="I71" s="6" t="s">
        <v>148</v>
      </c>
      <c r="J71" s="6" t="s">
        <v>421</v>
      </c>
      <c r="K71" s="20">
        <v>43197</v>
      </c>
      <c r="L71" s="20"/>
      <c r="M71" s="6" t="s">
        <v>110</v>
      </c>
      <c r="N71" s="6" t="s">
        <v>314</v>
      </c>
      <c r="O71" s="21">
        <v>0</v>
      </c>
      <c r="P71" s="21">
        <v>0</v>
      </c>
      <c r="Q71" s="13" t="str">
        <f>IF(AND(K71&lt;='01_Parameters'!$B$7,OR(L71="",L71&gt;='01_Parameters'!$B$7)),"Active","Closed")</f>
        <v>Active</v>
      </c>
      <c r="R71" s="13" t="str">
        <f t="shared" si="3"/>
        <v>PASS</v>
      </c>
      <c r="S71" s="13" t="str">
        <f t="shared" si="4"/>
        <v>PASS</v>
      </c>
      <c r="T71" s="13" t="str">
        <f t="shared" si="5"/>
        <v>PASS</v>
      </c>
    </row>
    <row r="72" spans="1:20">
      <c r="A72" s="6" t="s">
        <v>422</v>
      </c>
      <c r="B72" s="6" t="s">
        <v>423</v>
      </c>
      <c r="C72" s="6" t="s">
        <v>424</v>
      </c>
      <c r="D72" s="6">
        <v>53414126783</v>
      </c>
      <c r="E72" s="6" t="s">
        <v>425</v>
      </c>
      <c r="F72" s="6" t="s">
        <v>71</v>
      </c>
      <c r="G72" s="6" t="s">
        <v>62</v>
      </c>
      <c r="H72" s="6" t="s">
        <v>107</v>
      </c>
      <c r="I72" s="6" t="s">
        <v>138</v>
      </c>
      <c r="J72" s="6" t="s">
        <v>421</v>
      </c>
      <c r="K72" s="20">
        <v>42880</v>
      </c>
      <c r="L72" s="20"/>
      <c r="M72" s="6" t="s">
        <v>110</v>
      </c>
      <c r="N72" s="6" t="s">
        <v>314</v>
      </c>
      <c r="O72" s="21">
        <v>28</v>
      </c>
      <c r="P72" s="21">
        <v>0.9</v>
      </c>
      <c r="Q72" s="13" t="str">
        <f>IF(AND(K72&lt;='01_Parameters'!$B$7,OR(L72="",L72&gt;='01_Parameters'!$B$7)),"Active","Closed")</f>
        <v>Active</v>
      </c>
      <c r="R72" s="13" t="str">
        <f t="shared" si="3"/>
        <v>PASS</v>
      </c>
      <c r="S72" s="13" t="str">
        <f t="shared" si="4"/>
        <v>PASS</v>
      </c>
      <c r="T72" s="13" t="str">
        <f t="shared" si="5"/>
        <v>PASS</v>
      </c>
    </row>
    <row r="73" spans="1:20">
      <c r="A73" s="6" t="s">
        <v>426</v>
      </c>
      <c r="B73" s="6" t="s">
        <v>427</v>
      </c>
      <c r="C73" s="6" t="s">
        <v>428</v>
      </c>
      <c r="D73" s="6">
        <v>46671752607</v>
      </c>
      <c r="E73" s="6" t="s">
        <v>429</v>
      </c>
      <c r="F73" s="6" t="s">
        <v>71</v>
      </c>
      <c r="G73" s="6" t="s">
        <v>62</v>
      </c>
      <c r="H73" s="6" t="s">
        <v>107</v>
      </c>
      <c r="I73" s="6" t="s">
        <v>138</v>
      </c>
      <c r="J73" s="6" t="s">
        <v>395</v>
      </c>
      <c r="K73" s="20">
        <v>41971</v>
      </c>
      <c r="L73" s="20"/>
      <c r="M73" s="6" t="s">
        <v>110</v>
      </c>
      <c r="N73" s="6" t="s">
        <v>314</v>
      </c>
      <c r="O73" s="21">
        <v>44</v>
      </c>
      <c r="P73" s="21">
        <v>1.4</v>
      </c>
      <c r="Q73" s="13" t="str">
        <f>IF(AND(K73&lt;='01_Parameters'!$B$7,OR(L73="",L73&gt;='01_Parameters'!$B$7)),"Active","Closed")</f>
        <v>Active</v>
      </c>
      <c r="R73" s="13" t="str">
        <f t="shared" si="3"/>
        <v>PASS</v>
      </c>
      <c r="S73" s="13" t="str">
        <f t="shared" si="4"/>
        <v>PASS</v>
      </c>
      <c r="T73" s="13" t="str">
        <f t="shared" si="5"/>
        <v>PASS</v>
      </c>
    </row>
    <row r="74" spans="1:20">
      <c r="A74" s="6" t="s">
        <v>430</v>
      </c>
      <c r="B74" s="6" t="s">
        <v>431</v>
      </c>
      <c r="C74" s="6" t="s">
        <v>432</v>
      </c>
      <c r="D74" s="6">
        <v>5835319848</v>
      </c>
      <c r="E74" s="6" t="s">
        <v>433</v>
      </c>
      <c r="F74" s="6" t="s">
        <v>71</v>
      </c>
      <c r="G74" s="6" t="s">
        <v>62</v>
      </c>
      <c r="H74" s="6" t="s">
        <v>126</v>
      </c>
      <c r="I74" s="6" t="s">
        <v>182</v>
      </c>
      <c r="J74" s="6" t="s">
        <v>390</v>
      </c>
      <c r="K74" s="20">
        <v>45647</v>
      </c>
      <c r="L74" s="20"/>
      <c r="M74" s="6" t="s">
        <v>110</v>
      </c>
      <c r="N74" s="6" t="s">
        <v>314</v>
      </c>
      <c r="O74" s="21">
        <v>25</v>
      </c>
      <c r="P74" s="21">
        <v>0.8</v>
      </c>
      <c r="Q74" s="13" t="str">
        <f>IF(AND(K74&lt;='01_Parameters'!$B$7,OR(L74="",L74&gt;='01_Parameters'!$B$7)),"Active","Closed")</f>
        <v>Active</v>
      </c>
      <c r="R74" s="13" t="str">
        <f t="shared" si="3"/>
        <v>PASS</v>
      </c>
      <c r="S74" s="13" t="str">
        <f t="shared" si="4"/>
        <v>PASS</v>
      </c>
      <c r="T74" s="13" t="str">
        <f t="shared" si="5"/>
        <v>PASS</v>
      </c>
    </row>
    <row r="75" spans="1:20">
      <c r="A75" s="6" t="s">
        <v>434</v>
      </c>
      <c r="B75" s="6" t="s">
        <v>435</v>
      </c>
      <c r="C75" s="6" t="s">
        <v>436</v>
      </c>
      <c r="D75" s="6">
        <v>67989463219</v>
      </c>
      <c r="E75" s="6" t="s">
        <v>437</v>
      </c>
      <c r="F75" s="6" t="s">
        <v>71</v>
      </c>
      <c r="G75" s="6" t="s">
        <v>62</v>
      </c>
      <c r="H75" s="6" t="s">
        <v>126</v>
      </c>
      <c r="I75" s="6" t="s">
        <v>182</v>
      </c>
      <c r="J75" s="6" t="s">
        <v>421</v>
      </c>
      <c r="K75" s="20">
        <v>40548</v>
      </c>
      <c r="L75" s="20"/>
      <c r="M75" s="6" t="s">
        <v>110</v>
      </c>
      <c r="N75" s="6" t="s">
        <v>314</v>
      </c>
      <c r="O75" s="21">
        <v>18</v>
      </c>
      <c r="P75" s="21">
        <v>0.8</v>
      </c>
      <c r="Q75" s="13" t="str">
        <f>IF(AND(K75&lt;='01_Parameters'!$B$7,OR(L75="",L75&gt;='01_Parameters'!$B$7)),"Active","Closed")</f>
        <v>Active</v>
      </c>
      <c r="R75" s="13" t="str">
        <f t="shared" si="3"/>
        <v>PASS</v>
      </c>
      <c r="S75" s="13" t="str">
        <f t="shared" si="4"/>
        <v>PASS</v>
      </c>
      <c r="T75" s="13" t="str">
        <f t="shared" si="5"/>
        <v>PASS</v>
      </c>
    </row>
    <row r="76" spans="1:20">
      <c r="A76" s="6" t="s">
        <v>438</v>
      </c>
      <c r="B76" s="6" t="s">
        <v>439</v>
      </c>
      <c r="C76" s="6" t="s">
        <v>440</v>
      </c>
      <c r="D76" s="6">
        <v>80779416067</v>
      </c>
      <c r="E76" s="6" t="s">
        <v>441</v>
      </c>
      <c r="F76" s="6" t="s">
        <v>71</v>
      </c>
      <c r="G76" s="6" t="s">
        <v>62</v>
      </c>
      <c r="H76" s="6" t="s">
        <v>126</v>
      </c>
      <c r="I76" s="6" t="s">
        <v>182</v>
      </c>
      <c r="J76" s="6" t="s">
        <v>390</v>
      </c>
      <c r="K76" s="20">
        <v>42716</v>
      </c>
      <c r="L76" s="20"/>
      <c r="M76" s="6" t="s">
        <v>110</v>
      </c>
      <c r="N76" s="6" t="s">
        <v>314</v>
      </c>
      <c r="O76" s="21">
        <v>64</v>
      </c>
      <c r="P76" s="21">
        <v>2.2999999999999998</v>
      </c>
      <c r="Q76" s="13" t="str">
        <f>IF(AND(K76&lt;='01_Parameters'!$B$7,OR(L76="",L76&gt;='01_Parameters'!$B$7)),"Active","Closed")</f>
        <v>Active</v>
      </c>
      <c r="R76" s="13" t="str">
        <f t="shared" si="3"/>
        <v>PASS</v>
      </c>
      <c r="S76" s="13" t="str">
        <f t="shared" si="4"/>
        <v>PASS</v>
      </c>
      <c r="T76" s="13" t="str">
        <f t="shared" si="5"/>
        <v>PASS</v>
      </c>
    </row>
    <row r="77" spans="1:20">
      <c r="A77" s="6" t="s">
        <v>442</v>
      </c>
      <c r="B77" s="6" t="s">
        <v>443</v>
      </c>
      <c r="C77" s="6" t="s">
        <v>444</v>
      </c>
      <c r="D77" s="6">
        <v>40871892543</v>
      </c>
      <c r="E77" s="6" t="s">
        <v>445</v>
      </c>
      <c r="F77" s="6" t="s">
        <v>71</v>
      </c>
      <c r="G77" s="6" t="s">
        <v>62</v>
      </c>
      <c r="H77" s="6" t="s">
        <v>126</v>
      </c>
      <c r="I77" s="6" t="s">
        <v>153</v>
      </c>
      <c r="J77" s="6" t="s">
        <v>421</v>
      </c>
      <c r="K77" s="20">
        <v>40431</v>
      </c>
      <c r="L77" s="20"/>
      <c r="M77" s="6" t="s">
        <v>110</v>
      </c>
      <c r="N77" s="6" t="s">
        <v>314</v>
      </c>
      <c r="O77" s="21">
        <v>40</v>
      </c>
      <c r="P77" s="21">
        <v>1.6</v>
      </c>
      <c r="Q77" s="13" t="str">
        <f>IF(AND(K77&lt;='01_Parameters'!$B$7,OR(L77="",L77&gt;='01_Parameters'!$B$7)),"Active","Closed")</f>
        <v>Active</v>
      </c>
      <c r="R77" s="13" t="str">
        <f t="shared" si="3"/>
        <v>PASS</v>
      </c>
      <c r="S77" s="13" t="str">
        <f t="shared" si="4"/>
        <v>PASS</v>
      </c>
      <c r="T77" s="13" t="str">
        <f t="shared" si="5"/>
        <v>PASS</v>
      </c>
    </row>
    <row r="78" spans="1:20">
      <c r="A78" s="6" t="s">
        <v>446</v>
      </c>
      <c r="B78" s="6" t="s">
        <v>447</v>
      </c>
      <c r="C78" s="6" t="s">
        <v>448</v>
      </c>
      <c r="D78" s="6">
        <v>51239130733</v>
      </c>
      <c r="E78" s="6" t="s">
        <v>449</v>
      </c>
      <c r="F78" s="6" t="s">
        <v>74</v>
      </c>
      <c r="G78" s="6" t="s">
        <v>62</v>
      </c>
      <c r="H78" s="6" t="s">
        <v>147</v>
      </c>
      <c r="I78" s="6" t="s">
        <v>148</v>
      </c>
      <c r="J78" s="6" t="s">
        <v>450</v>
      </c>
      <c r="K78" s="20">
        <v>42928</v>
      </c>
      <c r="L78" s="20"/>
      <c r="M78" s="6" t="s">
        <v>110</v>
      </c>
      <c r="N78" s="6" t="s">
        <v>314</v>
      </c>
      <c r="O78" s="21">
        <v>0</v>
      </c>
      <c r="P78" s="21">
        <v>0</v>
      </c>
      <c r="Q78" s="13" t="str">
        <f>IF(AND(K78&lt;='01_Parameters'!$B$7,OR(L78="",L78&gt;='01_Parameters'!$B$7)),"Active","Closed")</f>
        <v>Active</v>
      </c>
      <c r="R78" s="13" t="str">
        <f t="shared" si="3"/>
        <v>PASS</v>
      </c>
      <c r="S78" s="13" t="str">
        <f t="shared" si="4"/>
        <v>PASS</v>
      </c>
      <c r="T78" s="13" t="str">
        <f t="shared" si="5"/>
        <v>PASS</v>
      </c>
    </row>
    <row r="79" spans="1:20">
      <c r="A79" s="6" t="s">
        <v>451</v>
      </c>
      <c r="B79" s="6" t="s">
        <v>452</v>
      </c>
      <c r="C79" s="6" t="s">
        <v>453</v>
      </c>
      <c r="D79" s="6">
        <v>25625405760</v>
      </c>
      <c r="E79" s="6" t="s">
        <v>454</v>
      </c>
      <c r="F79" s="6" t="s">
        <v>74</v>
      </c>
      <c r="G79" s="6" t="s">
        <v>62</v>
      </c>
      <c r="H79" s="6" t="s">
        <v>132</v>
      </c>
      <c r="I79" s="6" t="s">
        <v>133</v>
      </c>
      <c r="J79" s="6" t="s">
        <v>450</v>
      </c>
      <c r="K79" s="20">
        <v>45541</v>
      </c>
      <c r="L79" s="20"/>
      <c r="M79" s="6" t="s">
        <v>110</v>
      </c>
      <c r="N79" s="6" t="s">
        <v>314</v>
      </c>
      <c r="O79" s="21">
        <v>107</v>
      </c>
      <c r="P79" s="21">
        <v>3.6</v>
      </c>
      <c r="Q79" s="13" t="str">
        <f>IF(AND(K79&lt;='01_Parameters'!$B$7,OR(L79="",L79&gt;='01_Parameters'!$B$7)),"Active","Closed")</f>
        <v>Active</v>
      </c>
      <c r="R79" s="13" t="str">
        <f t="shared" si="3"/>
        <v>PASS</v>
      </c>
      <c r="S79" s="13" t="str">
        <f t="shared" si="4"/>
        <v>PASS</v>
      </c>
      <c r="T79" s="13" t="str">
        <f t="shared" si="5"/>
        <v>PASS</v>
      </c>
    </row>
    <row r="80" spans="1:20">
      <c r="A80" s="6" t="s">
        <v>455</v>
      </c>
      <c r="B80" s="6" t="s">
        <v>456</v>
      </c>
      <c r="C80" s="6" t="s">
        <v>457</v>
      </c>
      <c r="D80" s="6">
        <v>50322733337</v>
      </c>
      <c r="E80" s="6" t="s">
        <v>458</v>
      </c>
      <c r="F80" s="6" t="s">
        <v>74</v>
      </c>
      <c r="G80" s="6" t="s">
        <v>62</v>
      </c>
      <c r="H80" s="6" t="s">
        <v>132</v>
      </c>
      <c r="I80" s="6" t="s">
        <v>133</v>
      </c>
      <c r="J80" s="6" t="s">
        <v>459</v>
      </c>
      <c r="K80" s="20">
        <v>45632</v>
      </c>
      <c r="L80" s="20"/>
      <c r="M80" s="6" t="s">
        <v>110</v>
      </c>
      <c r="N80" s="6" t="s">
        <v>314</v>
      </c>
      <c r="O80" s="21">
        <v>100</v>
      </c>
      <c r="P80" s="21">
        <v>3.5</v>
      </c>
      <c r="Q80" s="13" t="str">
        <f>IF(AND(K80&lt;='01_Parameters'!$B$7,OR(L80="",L80&gt;='01_Parameters'!$B$7)),"Active","Closed")</f>
        <v>Active</v>
      </c>
      <c r="R80" s="13" t="str">
        <f t="shared" si="3"/>
        <v>PASS</v>
      </c>
      <c r="S80" s="13" t="str">
        <f t="shared" si="4"/>
        <v>PASS</v>
      </c>
      <c r="T80" s="13" t="str">
        <f t="shared" si="5"/>
        <v>PASS</v>
      </c>
    </row>
    <row r="81" spans="1:20">
      <c r="A81" s="6" t="s">
        <v>460</v>
      </c>
      <c r="B81" s="6" t="s">
        <v>461</v>
      </c>
      <c r="C81" s="6" t="s">
        <v>462</v>
      </c>
      <c r="D81" s="6">
        <v>76783331665</v>
      </c>
      <c r="E81" s="6" t="s">
        <v>463</v>
      </c>
      <c r="F81" s="6" t="s">
        <v>74</v>
      </c>
      <c r="G81" s="6" t="s">
        <v>62</v>
      </c>
      <c r="H81" s="6" t="s">
        <v>126</v>
      </c>
      <c r="I81" s="6" t="s">
        <v>153</v>
      </c>
      <c r="J81" s="6" t="s">
        <v>464</v>
      </c>
      <c r="K81" s="20">
        <v>42915</v>
      </c>
      <c r="L81" s="20"/>
      <c r="M81" s="6" t="s">
        <v>110</v>
      </c>
      <c r="N81" s="6" t="s">
        <v>314</v>
      </c>
      <c r="O81" s="21">
        <v>42</v>
      </c>
      <c r="P81" s="21">
        <v>1.5</v>
      </c>
      <c r="Q81" s="13" t="str">
        <f>IF(AND(K81&lt;='01_Parameters'!$B$7,OR(L81="",L81&gt;='01_Parameters'!$B$7)),"Active","Closed")</f>
        <v>Active</v>
      </c>
      <c r="R81" s="13" t="str">
        <f t="shared" si="3"/>
        <v>PASS</v>
      </c>
      <c r="S81" s="13" t="str">
        <f t="shared" si="4"/>
        <v>PASS</v>
      </c>
      <c r="T81" s="13" t="str">
        <f t="shared" si="5"/>
        <v>PASS</v>
      </c>
    </row>
    <row r="82" spans="1:20">
      <c r="A82" s="6" t="s">
        <v>465</v>
      </c>
      <c r="B82" s="6" t="s">
        <v>466</v>
      </c>
      <c r="C82" s="6" t="s">
        <v>467</v>
      </c>
      <c r="D82" s="6">
        <v>63595981802</v>
      </c>
      <c r="E82" s="6" t="s">
        <v>468</v>
      </c>
      <c r="F82" s="6" t="s">
        <v>74</v>
      </c>
      <c r="G82" s="6" t="s">
        <v>62</v>
      </c>
      <c r="H82" s="6" t="s">
        <v>107</v>
      </c>
      <c r="I82" s="6" t="s">
        <v>138</v>
      </c>
      <c r="J82" s="6" t="s">
        <v>464</v>
      </c>
      <c r="K82" s="20">
        <v>42280</v>
      </c>
      <c r="L82" s="20"/>
      <c r="M82" s="6" t="s">
        <v>110</v>
      </c>
      <c r="N82" s="6" t="s">
        <v>314</v>
      </c>
      <c r="O82" s="21">
        <v>44</v>
      </c>
      <c r="P82" s="21">
        <v>1.8</v>
      </c>
      <c r="Q82" s="13" t="str">
        <f>IF(AND(K82&lt;='01_Parameters'!$B$7,OR(L82="",L82&gt;='01_Parameters'!$B$7)),"Active","Closed")</f>
        <v>Active</v>
      </c>
      <c r="R82" s="13" t="str">
        <f t="shared" si="3"/>
        <v>PASS</v>
      </c>
      <c r="S82" s="13" t="str">
        <f t="shared" si="4"/>
        <v>PASS</v>
      </c>
      <c r="T82" s="13" t="str">
        <f t="shared" si="5"/>
        <v>PASS</v>
      </c>
    </row>
    <row r="83" spans="1:20">
      <c r="A83" s="6" t="s">
        <v>469</v>
      </c>
      <c r="B83" s="6" t="s">
        <v>470</v>
      </c>
      <c r="C83" s="6" t="s">
        <v>471</v>
      </c>
      <c r="D83" s="6">
        <v>66143694677</v>
      </c>
      <c r="E83" s="6" t="s">
        <v>472</v>
      </c>
      <c r="F83" s="6" t="s">
        <v>74</v>
      </c>
      <c r="G83" s="6" t="s">
        <v>62</v>
      </c>
      <c r="H83" s="6" t="s">
        <v>107</v>
      </c>
      <c r="I83" s="6" t="s">
        <v>138</v>
      </c>
      <c r="J83" s="6" t="s">
        <v>473</v>
      </c>
      <c r="K83" s="20">
        <v>42004</v>
      </c>
      <c r="L83" s="20"/>
      <c r="M83" s="6" t="s">
        <v>110</v>
      </c>
      <c r="N83" s="6" t="s">
        <v>314</v>
      </c>
      <c r="O83" s="21">
        <v>60</v>
      </c>
      <c r="P83" s="21">
        <v>1.7</v>
      </c>
      <c r="Q83" s="13" t="str">
        <f>IF(AND(K83&lt;='01_Parameters'!$B$7,OR(L83="",L83&gt;='01_Parameters'!$B$7)),"Active","Closed")</f>
        <v>Active</v>
      </c>
      <c r="R83" s="13" t="str">
        <f t="shared" si="3"/>
        <v>PASS</v>
      </c>
      <c r="S83" s="13" t="str">
        <f t="shared" si="4"/>
        <v>PASS</v>
      </c>
      <c r="T83" s="13" t="str">
        <f t="shared" si="5"/>
        <v>PASS</v>
      </c>
    </row>
    <row r="84" spans="1:20">
      <c r="A84" s="6" t="s">
        <v>474</v>
      </c>
      <c r="B84" s="6" t="s">
        <v>475</v>
      </c>
      <c r="C84" s="6" t="s">
        <v>476</v>
      </c>
      <c r="D84" s="6">
        <v>28987243829</v>
      </c>
      <c r="E84" s="6" t="s">
        <v>477</v>
      </c>
      <c r="F84" s="6" t="s">
        <v>74</v>
      </c>
      <c r="G84" s="6" t="s">
        <v>62</v>
      </c>
      <c r="H84" s="6" t="s">
        <v>126</v>
      </c>
      <c r="I84" s="6" t="s">
        <v>182</v>
      </c>
      <c r="J84" s="6" t="s">
        <v>478</v>
      </c>
      <c r="K84" s="20">
        <v>44370</v>
      </c>
      <c r="L84" s="20"/>
      <c r="M84" s="6" t="s">
        <v>110</v>
      </c>
      <c r="N84" s="6" t="s">
        <v>314</v>
      </c>
      <c r="O84" s="21">
        <v>34</v>
      </c>
      <c r="P84" s="21">
        <v>1.2</v>
      </c>
      <c r="Q84" s="13" t="str">
        <f>IF(AND(K84&lt;='01_Parameters'!$B$7,OR(L84="",L84&gt;='01_Parameters'!$B$7)),"Active","Closed")</f>
        <v>Active</v>
      </c>
      <c r="R84" s="13" t="str">
        <f t="shared" si="3"/>
        <v>PASS</v>
      </c>
      <c r="S84" s="13" t="str">
        <f t="shared" si="4"/>
        <v>PASS</v>
      </c>
      <c r="T84" s="13" t="str">
        <f t="shared" si="5"/>
        <v>PASS</v>
      </c>
    </row>
    <row r="85" spans="1:20">
      <c r="A85" s="6" t="s">
        <v>479</v>
      </c>
      <c r="B85" s="6" t="s">
        <v>480</v>
      </c>
      <c r="C85" s="6" t="s">
        <v>481</v>
      </c>
      <c r="D85" s="6">
        <v>39542032878</v>
      </c>
      <c r="E85" s="6" t="s">
        <v>482</v>
      </c>
      <c r="F85" s="6" t="s">
        <v>74</v>
      </c>
      <c r="G85" s="6" t="s">
        <v>62</v>
      </c>
      <c r="H85" s="6" t="s">
        <v>126</v>
      </c>
      <c r="I85" s="6" t="s">
        <v>182</v>
      </c>
      <c r="J85" s="6" t="s">
        <v>473</v>
      </c>
      <c r="K85" s="20">
        <v>45660</v>
      </c>
      <c r="L85" s="20"/>
      <c r="M85" s="6" t="s">
        <v>110</v>
      </c>
      <c r="N85" s="6" t="s">
        <v>314</v>
      </c>
      <c r="O85" s="21">
        <v>22</v>
      </c>
      <c r="P85" s="21">
        <v>0.8</v>
      </c>
      <c r="Q85" s="13" t="str">
        <f>IF(AND(K85&lt;='01_Parameters'!$B$7,OR(L85="",L85&gt;='01_Parameters'!$B$7)),"Active","Closed")</f>
        <v>Active</v>
      </c>
      <c r="R85" s="13" t="str">
        <f t="shared" si="3"/>
        <v>PASS</v>
      </c>
      <c r="S85" s="13" t="str">
        <f t="shared" si="4"/>
        <v>PASS</v>
      </c>
      <c r="T85" s="13" t="str">
        <f t="shared" si="5"/>
        <v>PASS</v>
      </c>
    </row>
    <row r="86" spans="1:20">
      <c r="A86" s="6" t="s">
        <v>483</v>
      </c>
      <c r="B86" s="6" t="s">
        <v>484</v>
      </c>
      <c r="C86" s="6" t="s">
        <v>485</v>
      </c>
      <c r="D86" s="6">
        <v>71064205101</v>
      </c>
      <c r="E86" s="6" t="s">
        <v>486</v>
      </c>
      <c r="F86" s="6" t="s">
        <v>74</v>
      </c>
      <c r="G86" s="6" t="s">
        <v>62</v>
      </c>
      <c r="H86" s="6" t="s">
        <v>132</v>
      </c>
      <c r="I86" s="6" t="s">
        <v>133</v>
      </c>
      <c r="J86" s="6" t="s">
        <v>473</v>
      </c>
      <c r="K86" s="20">
        <v>42332</v>
      </c>
      <c r="L86" s="20"/>
      <c r="M86" s="6" t="s">
        <v>110</v>
      </c>
      <c r="N86" s="6" t="s">
        <v>314</v>
      </c>
      <c r="O86" s="21">
        <v>90</v>
      </c>
      <c r="P86" s="21">
        <v>3.4</v>
      </c>
      <c r="Q86" s="13" t="str">
        <f>IF(AND(K86&lt;='01_Parameters'!$B$7,OR(L86="",L86&gt;='01_Parameters'!$B$7)),"Active","Closed")</f>
        <v>Active</v>
      </c>
      <c r="R86" s="13" t="str">
        <f t="shared" si="3"/>
        <v>PASS</v>
      </c>
      <c r="S86" s="13" t="str">
        <f t="shared" si="4"/>
        <v>PASS</v>
      </c>
      <c r="T86" s="13" t="str">
        <f t="shared" si="5"/>
        <v>PASS</v>
      </c>
    </row>
    <row r="87" spans="1:20">
      <c r="A87" s="6" t="s">
        <v>487</v>
      </c>
      <c r="B87" s="6" t="s">
        <v>488</v>
      </c>
      <c r="C87" s="6" t="s">
        <v>489</v>
      </c>
      <c r="D87" s="6">
        <v>77446690390</v>
      </c>
      <c r="E87" s="6" t="s">
        <v>490</v>
      </c>
      <c r="F87" s="6" t="s">
        <v>74</v>
      </c>
      <c r="G87" s="6" t="s">
        <v>62</v>
      </c>
      <c r="H87" s="6" t="s">
        <v>126</v>
      </c>
      <c r="I87" s="6" t="s">
        <v>182</v>
      </c>
      <c r="J87" s="6" t="s">
        <v>473</v>
      </c>
      <c r="K87" s="20">
        <v>42344</v>
      </c>
      <c r="L87" s="20"/>
      <c r="M87" s="6" t="s">
        <v>110</v>
      </c>
      <c r="N87" s="6" t="s">
        <v>314</v>
      </c>
      <c r="O87" s="21">
        <v>78</v>
      </c>
      <c r="P87" s="21">
        <v>2.9</v>
      </c>
      <c r="Q87" s="13" t="str">
        <f>IF(AND(K87&lt;='01_Parameters'!$B$7,OR(L87="",L87&gt;='01_Parameters'!$B$7)),"Active","Closed")</f>
        <v>Active</v>
      </c>
      <c r="R87" s="13" t="str">
        <f t="shared" si="3"/>
        <v>PASS</v>
      </c>
      <c r="S87" s="13" t="str">
        <f t="shared" si="4"/>
        <v>PASS</v>
      </c>
      <c r="T87" s="13" t="str">
        <f t="shared" si="5"/>
        <v>PASS</v>
      </c>
    </row>
    <row r="88" spans="1:20">
      <c r="A88" s="6" t="s">
        <v>491</v>
      </c>
      <c r="B88" s="6" t="s">
        <v>492</v>
      </c>
      <c r="C88" s="6" t="s">
        <v>493</v>
      </c>
      <c r="D88" s="6">
        <v>59895661852</v>
      </c>
      <c r="E88" s="6" t="s">
        <v>494</v>
      </c>
      <c r="F88" s="6" t="s">
        <v>74</v>
      </c>
      <c r="G88" s="6" t="s">
        <v>62</v>
      </c>
      <c r="H88" s="6" t="s">
        <v>126</v>
      </c>
      <c r="I88" s="6" t="s">
        <v>182</v>
      </c>
      <c r="J88" s="6" t="s">
        <v>450</v>
      </c>
      <c r="K88" s="20">
        <v>45475</v>
      </c>
      <c r="L88" s="20">
        <v>46146</v>
      </c>
      <c r="M88" s="6" t="s">
        <v>215</v>
      </c>
      <c r="N88" s="6" t="s">
        <v>314</v>
      </c>
      <c r="O88" s="21">
        <v>31</v>
      </c>
      <c r="P88" s="21">
        <v>1.3</v>
      </c>
      <c r="Q88" s="13" t="str">
        <f>IF(AND(K88&lt;='01_Parameters'!$B$7,OR(L88="",L88&gt;='01_Parameters'!$B$7)),"Active","Closed")</f>
        <v>Closed</v>
      </c>
      <c r="R88" s="13" t="str">
        <f t="shared" si="3"/>
        <v>PASS</v>
      </c>
      <c r="S88" s="13" t="str">
        <f t="shared" si="4"/>
        <v>PASS</v>
      </c>
      <c r="T88" s="13" t="str">
        <f t="shared" si="5"/>
        <v>PASS</v>
      </c>
    </row>
    <row r="89" spans="1:20">
      <c r="A89" s="6" t="s">
        <v>495</v>
      </c>
      <c r="B89" s="6" t="s">
        <v>496</v>
      </c>
      <c r="C89" s="6" t="s">
        <v>497</v>
      </c>
      <c r="D89" s="6">
        <v>32566229475</v>
      </c>
      <c r="E89" s="6" t="s">
        <v>498</v>
      </c>
      <c r="F89" s="6" t="s">
        <v>74</v>
      </c>
      <c r="G89" s="6" t="s">
        <v>62</v>
      </c>
      <c r="H89" s="6" t="s">
        <v>132</v>
      </c>
      <c r="I89" s="6" t="s">
        <v>133</v>
      </c>
      <c r="J89" s="6" t="s">
        <v>499</v>
      </c>
      <c r="K89" s="20">
        <v>40672</v>
      </c>
      <c r="L89" s="20"/>
      <c r="M89" s="6" t="s">
        <v>110</v>
      </c>
      <c r="N89" s="6" t="s">
        <v>314</v>
      </c>
      <c r="O89" s="21">
        <v>80</v>
      </c>
      <c r="P89" s="21">
        <v>2.2000000000000002</v>
      </c>
      <c r="Q89" s="13" t="str">
        <f>IF(AND(K89&lt;='01_Parameters'!$B$7,OR(L89="",L89&gt;='01_Parameters'!$B$7)),"Active","Closed")</f>
        <v>Active</v>
      </c>
      <c r="R89" s="13" t="str">
        <f t="shared" si="3"/>
        <v>PASS</v>
      </c>
      <c r="S89" s="13" t="str">
        <f t="shared" si="4"/>
        <v>PASS</v>
      </c>
      <c r="T89" s="13" t="str">
        <f t="shared" si="5"/>
        <v>PASS</v>
      </c>
    </row>
    <row r="90" spans="1:20">
      <c r="A90" s="6" t="s">
        <v>500</v>
      </c>
      <c r="B90" s="6" t="s">
        <v>501</v>
      </c>
      <c r="C90" s="6" t="s">
        <v>502</v>
      </c>
      <c r="D90" s="6">
        <v>8505257721</v>
      </c>
      <c r="E90" s="6" t="s">
        <v>503</v>
      </c>
      <c r="F90" s="6" t="s">
        <v>74</v>
      </c>
      <c r="G90" s="6" t="s">
        <v>62</v>
      </c>
      <c r="H90" s="6" t="s">
        <v>107</v>
      </c>
      <c r="I90" s="6" t="s">
        <v>138</v>
      </c>
      <c r="J90" s="6" t="s">
        <v>459</v>
      </c>
      <c r="K90" s="20">
        <v>45297</v>
      </c>
      <c r="L90" s="20"/>
      <c r="M90" s="6" t="s">
        <v>110</v>
      </c>
      <c r="N90" s="6" t="s">
        <v>314</v>
      </c>
      <c r="O90" s="21">
        <v>40</v>
      </c>
      <c r="P90" s="21">
        <v>1.4</v>
      </c>
      <c r="Q90" s="13" t="str">
        <f>IF(AND(K90&lt;='01_Parameters'!$B$7,OR(L90="",L90&gt;='01_Parameters'!$B$7)),"Active","Closed")</f>
        <v>Active</v>
      </c>
      <c r="R90" s="13" t="str">
        <f t="shared" si="3"/>
        <v>PASS</v>
      </c>
      <c r="S90" s="13" t="str">
        <f t="shared" si="4"/>
        <v>PASS</v>
      </c>
      <c r="T90" s="13" t="str">
        <f t="shared" si="5"/>
        <v>PASS</v>
      </c>
    </row>
    <row r="91" spans="1:20">
      <c r="A91" s="6" t="s">
        <v>504</v>
      </c>
      <c r="B91" s="6" t="s">
        <v>505</v>
      </c>
      <c r="C91" s="6" t="s">
        <v>506</v>
      </c>
      <c r="D91" s="6">
        <v>89347058157</v>
      </c>
      <c r="E91" s="6" t="s">
        <v>507</v>
      </c>
      <c r="F91" s="6" t="s">
        <v>74</v>
      </c>
      <c r="G91" s="6" t="s">
        <v>62</v>
      </c>
      <c r="H91" s="6" t="s">
        <v>126</v>
      </c>
      <c r="I91" s="6" t="s">
        <v>127</v>
      </c>
      <c r="J91" s="6" t="s">
        <v>459</v>
      </c>
      <c r="K91" s="20">
        <v>43419</v>
      </c>
      <c r="L91" s="20"/>
      <c r="M91" s="6" t="s">
        <v>110</v>
      </c>
      <c r="N91" s="6" t="s">
        <v>314</v>
      </c>
      <c r="O91" s="21">
        <v>18</v>
      </c>
      <c r="P91" s="21">
        <v>0.7</v>
      </c>
      <c r="Q91" s="13" t="str">
        <f>IF(AND(K91&lt;='01_Parameters'!$B$7,OR(L91="",L91&gt;='01_Parameters'!$B$7)),"Active","Closed")</f>
        <v>Active</v>
      </c>
      <c r="R91" s="13" t="str">
        <f t="shared" si="3"/>
        <v>PASS</v>
      </c>
      <c r="S91" s="13" t="str">
        <f t="shared" si="4"/>
        <v>PASS</v>
      </c>
      <c r="T91" s="13" t="str">
        <f t="shared" si="5"/>
        <v>PASS</v>
      </c>
    </row>
    <row r="92" spans="1:20">
      <c r="A92" s="6" t="s">
        <v>508</v>
      </c>
      <c r="B92" s="6" t="s">
        <v>509</v>
      </c>
      <c r="C92" s="6" t="s">
        <v>510</v>
      </c>
      <c r="D92" s="6">
        <v>15022816817</v>
      </c>
      <c r="E92" s="6" t="s">
        <v>511</v>
      </c>
      <c r="F92" s="6" t="s">
        <v>74</v>
      </c>
      <c r="G92" s="6" t="s">
        <v>62</v>
      </c>
      <c r="H92" s="6" t="s">
        <v>107</v>
      </c>
      <c r="I92" s="6" t="s">
        <v>138</v>
      </c>
      <c r="J92" s="6" t="s">
        <v>464</v>
      </c>
      <c r="K92" s="20">
        <v>40302</v>
      </c>
      <c r="L92" s="20"/>
      <c r="M92" s="6" t="s">
        <v>110</v>
      </c>
      <c r="N92" s="6" t="s">
        <v>314</v>
      </c>
      <c r="O92" s="21">
        <v>39</v>
      </c>
      <c r="P92" s="21">
        <v>1.1000000000000001</v>
      </c>
      <c r="Q92" s="13" t="str">
        <f>IF(AND(K92&lt;='01_Parameters'!$B$7,OR(L92="",L92&gt;='01_Parameters'!$B$7)),"Active","Closed")</f>
        <v>Active</v>
      </c>
      <c r="R92" s="13" t="str">
        <f t="shared" si="3"/>
        <v>PASS</v>
      </c>
      <c r="S92" s="13" t="str">
        <f t="shared" si="4"/>
        <v>PASS</v>
      </c>
      <c r="T92" s="13" t="str">
        <f t="shared" si="5"/>
        <v>PASS</v>
      </c>
    </row>
    <row r="93" spans="1:20">
      <c r="A93" s="6" t="s">
        <v>512</v>
      </c>
      <c r="B93" s="6" t="s">
        <v>513</v>
      </c>
      <c r="C93" s="6" t="s">
        <v>514</v>
      </c>
      <c r="D93" s="6">
        <v>27204904226</v>
      </c>
      <c r="E93" s="6" t="s">
        <v>515</v>
      </c>
      <c r="F93" s="6" t="s">
        <v>74</v>
      </c>
      <c r="G93" s="6" t="s">
        <v>62</v>
      </c>
      <c r="H93" s="6" t="s">
        <v>107</v>
      </c>
      <c r="I93" s="6" t="s">
        <v>108</v>
      </c>
      <c r="J93" s="6" t="s">
        <v>478</v>
      </c>
      <c r="K93" s="20">
        <v>40405</v>
      </c>
      <c r="L93" s="20"/>
      <c r="M93" s="6" t="s">
        <v>110</v>
      </c>
      <c r="N93" s="6" t="s">
        <v>314</v>
      </c>
      <c r="O93" s="21">
        <v>75</v>
      </c>
      <c r="P93" s="21">
        <v>2.2000000000000002</v>
      </c>
      <c r="Q93" s="13" t="str">
        <f>IF(AND(K93&lt;='01_Parameters'!$B$7,OR(L93="",L93&gt;='01_Parameters'!$B$7)),"Active","Closed")</f>
        <v>Active</v>
      </c>
      <c r="R93" s="13" t="str">
        <f t="shared" si="3"/>
        <v>PASS</v>
      </c>
      <c r="S93" s="13" t="str">
        <f t="shared" si="4"/>
        <v>PASS</v>
      </c>
      <c r="T93" s="13" t="str">
        <f t="shared" si="5"/>
        <v>PASS</v>
      </c>
    </row>
    <row r="94" spans="1:20">
      <c r="A94" s="6" t="s">
        <v>516</v>
      </c>
      <c r="B94" s="6" t="s">
        <v>517</v>
      </c>
      <c r="C94" s="6" t="s">
        <v>518</v>
      </c>
      <c r="D94" s="6">
        <v>90268314914</v>
      </c>
      <c r="E94" s="6" t="s">
        <v>519</v>
      </c>
      <c r="F94" s="6" t="s">
        <v>74</v>
      </c>
      <c r="G94" s="6" t="s">
        <v>62</v>
      </c>
      <c r="H94" s="6" t="s">
        <v>126</v>
      </c>
      <c r="I94" s="6" t="s">
        <v>182</v>
      </c>
      <c r="J94" s="6" t="s">
        <v>464</v>
      </c>
      <c r="K94" s="20">
        <v>42648</v>
      </c>
      <c r="L94" s="20"/>
      <c r="M94" s="6" t="s">
        <v>110</v>
      </c>
      <c r="N94" s="6" t="s">
        <v>314</v>
      </c>
      <c r="O94" s="21">
        <v>22</v>
      </c>
      <c r="P94" s="21">
        <v>0.9</v>
      </c>
      <c r="Q94" s="13" t="str">
        <f>IF(AND(K94&lt;='01_Parameters'!$B$7,OR(L94="",L94&gt;='01_Parameters'!$B$7)),"Active","Closed")</f>
        <v>Active</v>
      </c>
      <c r="R94" s="13" t="str">
        <f t="shared" si="3"/>
        <v>PASS</v>
      </c>
      <c r="S94" s="13" t="str">
        <f t="shared" si="4"/>
        <v>PASS</v>
      </c>
      <c r="T94" s="13" t="str">
        <f t="shared" si="5"/>
        <v>PASS</v>
      </c>
    </row>
    <row r="95" spans="1:20">
      <c r="A95" s="6" t="s">
        <v>520</v>
      </c>
      <c r="B95" s="6" t="s">
        <v>521</v>
      </c>
      <c r="C95" s="6" t="s">
        <v>522</v>
      </c>
      <c r="D95" s="6">
        <v>42588882974</v>
      </c>
      <c r="E95" s="6" t="s">
        <v>523</v>
      </c>
      <c r="F95" s="6" t="s">
        <v>74</v>
      </c>
      <c r="G95" s="6" t="s">
        <v>62</v>
      </c>
      <c r="H95" s="6" t="s">
        <v>126</v>
      </c>
      <c r="I95" s="6" t="s">
        <v>182</v>
      </c>
      <c r="J95" s="6" t="s">
        <v>499</v>
      </c>
      <c r="K95" s="20">
        <v>42552</v>
      </c>
      <c r="L95" s="20"/>
      <c r="M95" s="6" t="s">
        <v>110</v>
      </c>
      <c r="N95" s="6" t="s">
        <v>314</v>
      </c>
      <c r="O95" s="21">
        <v>18</v>
      </c>
      <c r="P95" s="21">
        <v>0.6</v>
      </c>
      <c r="Q95" s="13" t="str">
        <f>IF(AND(K95&lt;='01_Parameters'!$B$7,OR(L95="",L95&gt;='01_Parameters'!$B$7)),"Active","Closed")</f>
        <v>Active</v>
      </c>
      <c r="R95" s="13" t="str">
        <f t="shared" si="3"/>
        <v>PASS</v>
      </c>
      <c r="S95" s="13" t="str">
        <f t="shared" si="4"/>
        <v>PASS</v>
      </c>
      <c r="T95" s="13" t="str">
        <f t="shared" si="5"/>
        <v>PASS</v>
      </c>
    </row>
    <row r="96" spans="1:20">
      <c r="A96" s="6" t="s">
        <v>524</v>
      </c>
      <c r="B96" s="6" t="s">
        <v>525</v>
      </c>
      <c r="C96" s="6" t="s">
        <v>526</v>
      </c>
      <c r="D96" s="6">
        <v>82289129046</v>
      </c>
      <c r="E96" s="6" t="s">
        <v>527</v>
      </c>
      <c r="F96" s="6" t="s">
        <v>74</v>
      </c>
      <c r="G96" s="6" t="s">
        <v>62</v>
      </c>
      <c r="H96" s="6" t="s">
        <v>107</v>
      </c>
      <c r="I96" s="6" t="s">
        <v>108</v>
      </c>
      <c r="J96" s="6" t="s">
        <v>464</v>
      </c>
      <c r="K96" s="20">
        <v>45523</v>
      </c>
      <c r="L96" s="20"/>
      <c r="M96" s="6" t="s">
        <v>110</v>
      </c>
      <c r="N96" s="6" t="s">
        <v>314</v>
      </c>
      <c r="O96" s="21">
        <v>18</v>
      </c>
      <c r="P96" s="21">
        <v>0.7</v>
      </c>
      <c r="Q96" s="13" t="str">
        <f>IF(AND(K96&lt;='01_Parameters'!$B$7,OR(L96="",L96&gt;='01_Parameters'!$B$7)),"Active","Closed")</f>
        <v>Active</v>
      </c>
      <c r="R96" s="13" t="str">
        <f t="shared" si="3"/>
        <v>PASS</v>
      </c>
      <c r="S96" s="13" t="str">
        <f t="shared" si="4"/>
        <v>PASS</v>
      </c>
      <c r="T96" s="13" t="str">
        <f t="shared" si="5"/>
        <v>PASS</v>
      </c>
    </row>
    <row r="97" spans="1:20">
      <c r="A97" s="6" t="s">
        <v>528</v>
      </c>
      <c r="B97" s="6" t="s">
        <v>529</v>
      </c>
      <c r="C97" s="6" t="s">
        <v>530</v>
      </c>
      <c r="D97" s="6">
        <v>1083097217</v>
      </c>
      <c r="E97" s="6" t="s">
        <v>531</v>
      </c>
      <c r="F97" s="6" t="s">
        <v>74</v>
      </c>
      <c r="G97" s="6" t="s">
        <v>62</v>
      </c>
      <c r="H97" s="6" t="s">
        <v>107</v>
      </c>
      <c r="I97" s="6" t="s">
        <v>138</v>
      </c>
      <c r="J97" s="6" t="s">
        <v>499</v>
      </c>
      <c r="K97" s="20">
        <v>42802</v>
      </c>
      <c r="L97" s="20"/>
      <c r="M97" s="6" t="s">
        <v>110</v>
      </c>
      <c r="N97" s="6" t="s">
        <v>314</v>
      </c>
      <c r="O97" s="21">
        <v>24</v>
      </c>
      <c r="P97" s="21">
        <v>1</v>
      </c>
      <c r="Q97" s="13" t="str">
        <f>IF(AND(K97&lt;='01_Parameters'!$B$7,OR(L97="",L97&gt;='01_Parameters'!$B$7)),"Active","Closed")</f>
        <v>Active</v>
      </c>
      <c r="R97" s="13" t="str">
        <f t="shared" si="3"/>
        <v>PASS</v>
      </c>
      <c r="S97" s="13" t="str">
        <f t="shared" si="4"/>
        <v>PASS</v>
      </c>
      <c r="T97" s="13" t="str">
        <f t="shared" si="5"/>
        <v>PASS</v>
      </c>
    </row>
    <row r="98" spans="1:20">
      <c r="A98" s="6" t="s">
        <v>532</v>
      </c>
      <c r="B98" s="6" t="s">
        <v>533</v>
      </c>
      <c r="C98" s="6" t="s">
        <v>534</v>
      </c>
      <c r="D98" s="6">
        <v>67265508801</v>
      </c>
      <c r="E98" s="6" t="s">
        <v>535</v>
      </c>
      <c r="F98" s="6" t="s">
        <v>74</v>
      </c>
      <c r="G98" s="6" t="s">
        <v>62</v>
      </c>
      <c r="H98" s="6" t="s">
        <v>126</v>
      </c>
      <c r="I98" s="6" t="s">
        <v>153</v>
      </c>
      <c r="J98" s="6" t="s">
        <v>459</v>
      </c>
      <c r="K98" s="20">
        <v>40579</v>
      </c>
      <c r="L98" s="20"/>
      <c r="M98" s="6" t="s">
        <v>110</v>
      </c>
      <c r="N98" s="6" t="s">
        <v>314</v>
      </c>
      <c r="O98" s="21">
        <v>54</v>
      </c>
      <c r="P98" s="21">
        <v>1.7</v>
      </c>
      <c r="Q98" s="13" t="str">
        <f>IF(AND(K98&lt;='01_Parameters'!$B$7,OR(L98="",L98&gt;='01_Parameters'!$B$7)),"Active","Closed")</f>
        <v>Active</v>
      </c>
      <c r="R98" s="13" t="str">
        <f t="shared" si="3"/>
        <v>PASS</v>
      </c>
      <c r="S98" s="13" t="str">
        <f t="shared" si="4"/>
        <v>PASS</v>
      </c>
      <c r="T98" s="13" t="str">
        <f t="shared" si="5"/>
        <v>PASS</v>
      </c>
    </row>
    <row r="99" spans="1:20">
      <c r="A99" s="6" t="s">
        <v>536</v>
      </c>
      <c r="B99" s="6" t="s">
        <v>537</v>
      </c>
      <c r="C99" s="6" t="s">
        <v>538</v>
      </c>
      <c r="D99" s="6">
        <v>61415385323</v>
      </c>
      <c r="E99" s="6" t="s">
        <v>539</v>
      </c>
      <c r="F99" s="6" t="s">
        <v>74</v>
      </c>
      <c r="G99" s="6" t="s">
        <v>62</v>
      </c>
      <c r="H99" s="6" t="s">
        <v>107</v>
      </c>
      <c r="I99" s="6" t="s">
        <v>108</v>
      </c>
      <c r="J99" s="6" t="s">
        <v>499</v>
      </c>
      <c r="K99" s="20">
        <v>44063</v>
      </c>
      <c r="L99" s="20"/>
      <c r="M99" s="6" t="s">
        <v>110</v>
      </c>
      <c r="N99" s="6" t="s">
        <v>314</v>
      </c>
      <c r="O99" s="21">
        <v>28</v>
      </c>
      <c r="P99" s="21">
        <v>0.9</v>
      </c>
      <c r="Q99" s="13" t="str">
        <f>IF(AND(K99&lt;='01_Parameters'!$B$7,OR(L99="",L99&gt;='01_Parameters'!$B$7)),"Active","Closed")</f>
        <v>Active</v>
      </c>
      <c r="R99" s="13" t="str">
        <f t="shared" si="3"/>
        <v>PASS</v>
      </c>
      <c r="S99" s="13" t="str">
        <f t="shared" si="4"/>
        <v>PASS</v>
      </c>
      <c r="T99" s="13" t="str">
        <f t="shared" si="5"/>
        <v>PASS</v>
      </c>
    </row>
    <row r="100" spans="1:20">
      <c r="A100" s="6" t="s">
        <v>540</v>
      </c>
      <c r="B100" s="6" t="s">
        <v>541</v>
      </c>
      <c r="C100" s="6" t="s">
        <v>542</v>
      </c>
      <c r="D100" s="6">
        <v>41135324823</v>
      </c>
      <c r="E100" s="6" t="s">
        <v>543</v>
      </c>
      <c r="F100" s="6" t="s">
        <v>74</v>
      </c>
      <c r="G100" s="6" t="s">
        <v>62</v>
      </c>
      <c r="H100" s="6" t="s">
        <v>107</v>
      </c>
      <c r="I100" s="6" t="s">
        <v>121</v>
      </c>
      <c r="J100" s="6" t="s">
        <v>499</v>
      </c>
      <c r="K100" s="20">
        <v>41238</v>
      </c>
      <c r="L100" s="20"/>
      <c r="M100" s="6" t="s">
        <v>110</v>
      </c>
      <c r="N100" s="6" t="s">
        <v>314</v>
      </c>
      <c r="O100" s="21">
        <v>32</v>
      </c>
      <c r="P100" s="21">
        <v>0.9</v>
      </c>
      <c r="Q100" s="13" t="str">
        <f>IF(AND(K100&lt;='01_Parameters'!$B$7,OR(L100="",L100&gt;='01_Parameters'!$B$7)),"Active","Closed")</f>
        <v>Active</v>
      </c>
      <c r="R100" s="13" t="str">
        <f t="shared" si="3"/>
        <v>PASS</v>
      </c>
      <c r="S100" s="13" t="str">
        <f t="shared" si="4"/>
        <v>PASS</v>
      </c>
      <c r="T100" s="13" t="str">
        <f t="shared" si="5"/>
        <v>PASS</v>
      </c>
    </row>
    <row r="101" spans="1:20">
      <c r="A101" s="6" t="s">
        <v>544</v>
      </c>
      <c r="B101" s="6" t="s">
        <v>545</v>
      </c>
      <c r="C101" s="6" t="s">
        <v>546</v>
      </c>
      <c r="D101" s="6">
        <v>2516032788</v>
      </c>
      <c r="E101" s="6" t="s">
        <v>547</v>
      </c>
      <c r="F101" s="6" t="s">
        <v>74</v>
      </c>
      <c r="G101" s="6" t="s">
        <v>62</v>
      </c>
      <c r="H101" s="6" t="s">
        <v>126</v>
      </c>
      <c r="I101" s="6" t="s">
        <v>127</v>
      </c>
      <c r="J101" s="6" t="s">
        <v>450</v>
      </c>
      <c r="K101" s="20">
        <v>44811</v>
      </c>
      <c r="L101" s="20"/>
      <c r="M101" s="6" t="s">
        <v>110</v>
      </c>
      <c r="N101" s="6" t="s">
        <v>314</v>
      </c>
      <c r="O101" s="21">
        <v>61</v>
      </c>
      <c r="P101" s="21">
        <v>2.5</v>
      </c>
      <c r="Q101" s="13" t="str">
        <f>IF(AND(K101&lt;='01_Parameters'!$B$7,OR(L101="",L101&gt;='01_Parameters'!$B$7)),"Active","Closed")</f>
        <v>Active</v>
      </c>
      <c r="R101" s="13" t="str">
        <f t="shared" si="3"/>
        <v>PASS</v>
      </c>
      <c r="S101" s="13" t="str">
        <f t="shared" si="4"/>
        <v>PASS</v>
      </c>
      <c r="T101" s="13" t="str">
        <f t="shared" si="5"/>
        <v>PASS</v>
      </c>
    </row>
    <row r="102" spans="1:20">
      <c r="A102" s="6" t="s">
        <v>548</v>
      </c>
      <c r="B102" s="6" t="s">
        <v>549</v>
      </c>
      <c r="C102" s="6" t="s">
        <v>550</v>
      </c>
      <c r="D102" s="6">
        <v>47592227121</v>
      </c>
      <c r="E102" s="6" t="s">
        <v>551</v>
      </c>
      <c r="F102" s="6" t="s">
        <v>74</v>
      </c>
      <c r="G102" s="6" t="s">
        <v>62</v>
      </c>
      <c r="H102" s="6" t="s">
        <v>132</v>
      </c>
      <c r="I102" s="6" t="s">
        <v>133</v>
      </c>
      <c r="J102" s="6" t="s">
        <v>473</v>
      </c>
      <c r="K102" s="20">
        <v>43553</v>
      </c>
      <c r="L102" s="20"/>
      <c r="M102" s="6" t="s">
        <v>110</v>
      </c>
      <c r="N102" s="6" t="s">
        <v>314</v>
      </c>
      <c r="O102" s="21">
        <v>79</v>
      </c>
      <c r="P102" s="21">
        <v>3.1</v>
      </c>
      <c r="Q102" s="13" t="str">
        <f>IF(AND(K102&lt;='01_Parameters'!$B$7,OR(L102="",L102&gt;='01_Parameters'!$B$7)),"Active","Closed")</f>
        <v>Active</v>
      </c>
      <c r="R102" s="13" t="str">
        <f t="shared" si="3"/>
        <v>PASS</v>
      </c>
      <c r="S102" s="13" t="str">
        <f t="shared" si="4"/>
        <v>PASS</v>
      </c>
      <c r="T102" s="13" t="str">
        <f t="shared" si="5"/>
        <v>PASS</v>
      </c>
    </row>
    <row r="103" spans="1:20">
      <c r="A103" s="6" t="s">
        <v>552</v>
      </c>
      <c r="B103" s="6" t="s">
        <v>553</v>
      </c>
      <c r="C103" s="6" t="s">
        <v>554</v>
      </c>
      <c r="D103" s="6">
        <v>8841141465</v>
      </c>
      <c r="E103" s="6" t="s">
        <v>555</v>
      </c>
      <c r="F103" s="6" t="s">
        <v>74</v>
      </c>
      <c r="G103" s="6" t="s">
        <v>62</v>
      </c>
      <c r="H103" s="6" t="s">
        <v>107</v>
      </c>
      <c r="I103" s="6" t="s">
        <v>121</v>
      </c>
      <c r="J103" s="6" t="s">
        <v>450</v>
      </c>
      <c r="K103" s="20">
        <v>43889</v>
      </c>
      <c r="L103" s="20"/>
      <c r="M103" s="6" t="s">
        <v>110</v>
      </c>
      <c r="N103" s="6" t="s">
        <v>314</v>
      </c>
      <c r="O103" s="21">
        <v>102</v>
      </c>
      <c r="P103" s="21">
        <v>2.8</v>
      </c>
      <c r="Q103" s="13" t="str">
        <f>IF(AND(K103&lt;='01_Parameters'!$B$7,OR(L103="",L103&gt;='01_Parameters'!$B$7)),"Active","Closed")</f>
        <v>Active</v>
      </c>
      <c r="R103" s="13" t="str">
        <f t="shared" si="3"/>
        <v>PASS</v>
      </c>
      <c r="S103" s="13" t="str">
        <f t="shared" si="4"/>
        <v>PASS</v>
      </c>
      <c r="T103" s="13" t="str">
        <f t="shared" si="5"/>
        <v>PASS</v>
      </c>
    </row>
    <row r="104" spans="1:20">
      <c r="A104" s="6" t="s">
        <v>556</v>
      </c>
      <c r="B104" s="6" t="s">
        <v>557</v>
      </c>
      <c r="C104" s="6" t="s">
        <v>558</v>
      </c>
      <c r="D104" s="6">
        <v>65695518112</v>
      </c>
      <c r="E104" s="6" t="s">
        <v>559</v>
      </c>
      <c r="F104" s="6" t="s">
        <v>74</v>
      </c>
      <c r="G104" s="6" t="s">
        <v>62</v>
      </c>
      <c r="H104" s="6" t="s">
        <v>147</v>
      </c>
      <c r="I104" s="6" t="s">
        <v>148</v>
      </c>
      <c r="J104" s="6" t="s">
        <v>450</v>
      </c>
      <c r="K104" s="20">
        <v>43720</v>
      </c>
      <c r="L104" s="20"/>
      <c r="M104" s="6" t="s">
        <v>110</v>
      </c>
      <c r="N104" s="6" t="s">
        <v>314</v>
      </c>
      <c r="O104" s="21">
        <v>0</v>
      </c>
      <c r="P104" s="21">
        <v>0</v>
      </c>
      <c r="Q104" s="13" t="str">
        <f>IF(AND(K104&lt;='01_Parameters'!$B$7,OR(L104="",L104&gt;='01_Parameters'!$B$7)),"Active","Closed")</f>
        <v>Active</v>
      </c>
      <c r="R104" s="13" t="str">
        <f t="shared" si="3"/>
        <v>PASS</v>
      </c>
      <c r="S104" s="13" t="str">
        <f t="shared" si="4"/>
        <v>PASS</v>
      </c>
      <c r="T104" s="13" t="str">
        <f t="shared" si="5"/>
        <v>PASS</v>
      </c>
    </row>
    <row r="105" spans="1:20">
      <c r="A105" s="6" t="s">
        <v>560</v>
      </c>
      <c r="B105" s="6" t="s">
        <v>561</v>
      </c>
      <c r="C105" s="6" t="s">
        <v>562</v>
      </c>
      <c r="D105" s="6">
        <v>76087842876</v>
      </c>
      <c r="E105" s="6" t="s">
        <v>563</v>
      </c>
      <c r="F105" s="6" t="s">
        <v>74</v>
      </c>
      <c r="G105" s="6" t="s">
        <v>62</v>
      </c>
      <c r="H105" s="6" t="s">
        <v>107</v>
      </c>
      <c r="I105" s="6" t="s">
        <v>121</v>
      </c>
      <c r="J105" s="6" t="s">
        <v>473</v>
      </c>
      <c r="K105" s="20">
        <v>41625</v>
      </c>
      <c r="L105" s="20"/>
      <c r="M105" s="6" t="s">
        <v>110</v>
      </c>
      <c r="N105" s="6" t="s">
        <v>314</v>
      </c>
      <c r="O105" s="21">
        <v>56</v>
      </c>
      <c r="P105" s="21">
        <v>1.9</v>
      </c>
      <c r="Q105" s="13" t="str">
        <f>IF(AND(K105&lt;='01_Parameters'!$B$7,OR(L105="",L105&gt;='01_Parameters'!$B$7)),"Active","Closed")</f>
        <v>Active</v>
      </c>
      <c r="R105" s="13" t="str">
        <f t="shared" si="3"/>
        <v>PASS</v>
      </c>
      <c r="S105" s="13" t="str">
        <f t="shared" si="4"/>
        <v>PASS</v>
      </c>
      <c r="T105" s="13" t="str">
        <f t="shared" si="5"/>
        <v>PASS</v>
      </c>
    </row>
    <row r="106" spans="1:20">
      <c r="A106" s="6" t="s">
        <v>564</v>
      </c>
      <c r="B106" s="6" t="s">
        <v>565</v>
      </c>
      <c r="C106" s="6" t="s">
        <v>566</v>
      </c>
      <c r="D106" s="6">
        <v>49596885162</v>
      </c>
      <c r="E106" s="6" t="s">
        <v>567</v>
      </c>
      <c r="F106" s="6" t="s">
        <v>74</v>
      </c>
      <c r="G106" s="6" t="s">
        <v>62</v>
      </c>
      <c r="H106" s="6" t="s">
        <v>107</v>
      </c>
      <c r="I106" s="6" t="s">
        <v>108</v>
      </c>
      <c r="J106" s="6" t="s">
        <v>459</v>
      </c>
      <c r="K106" s="20">
        <v>41757</v>
      </c>
      <c r="L106" s="20"/>
      <c r="M106" s="6" t="s">
        <v>110</v>
      </c>
      <c r="N106" s="6" t="s">
        <v>314</v>
      </c>
      <c r="O106" s="21">
        <v>21</v>
      </c>
      <c r="P106" s="21">
        <v>0.9</v>
      </c>
      <c r="Q106" s="13" t="str">
        <f>IF(AND(K106&lt;='01_Parameters'!$B$7,OR(L106="",L106&gt;='01_Parameters'!$B$7)),"Active","Closed")</f>
        <v>Active</v>
      </c>
      <c r="R106" s="13" t="str">
        <f t="shared" si="3"/>
        <v>PASS</v>
      </c>
      <c r="S106" s="13" t="str">
        <f t="shared" si="4"/>
        <v>PASS</v>
      </c>
      <c r="T106" s="13" t="str">
        <f t="shared" si="5"/>
        <v>PASS</v>
      </c>
    </row>
    <row r="107" spans="1:20">
      <c r="A107" s="6" t="s">
        <v>568</v>
      </c>
      <c r="B107" s="6" t="s">
        <v>569</v>
      </c>
      <c r="C107" s="6" t="s">
        <v>570</v>
      </c>
      <c r="D107" s="6">
        <v>33138733379</v>
      </c>
      <c r="E107" s="6" t="s">
        <v>571</v>
      </c>
      <c r="F107" s="6" t="s">
        <v>74</v>
      </c>
      <c r="G107" s="6" t="s">
        <v>62</v>
      </c>
      <c r="H107" s="6" t="s">
        <v>147</v>
      </c>
      <c r="I107" s="6" t="s">
        <v>148</v>
      </c>
      <c r="J107" s="6" t="s">
        <v>499</v>
      </c>
      <c r="K107" s="20">
        <v>44525</v>
      </c>
      <c r="L107" s="20"/>
      <c r="M107" s="6" t="s">
        <v>110</v>
      </c>
      <c r="N107" s="6" t="s">
        <v>314</v>
      </c>
      <c r="O107" s="21">
        <v>0</v>
      </c>
      <c r="P107" s="21">
        <v>0</v>
      </c>
      <c r="Q107" s="13" t="str">
        <f>IF(AND(K107&lt;='01_Parameters'!$B$7,OR(L107="",L107&gt;='01_Parameters'!$B$7)),"Active","Closed")</f>
        <v>Active</v>
      </c>
      <c r="R107" s="13" t="str">
        <f t="shared" si="3"/>
        <v>PASS</v>
      </c>
      <c r="S107" s="13" t="str">
        <f t="shared" si="4"/>
        <v>PASS</v>
      </c>
      <c r="T107" s="13" t="str">
        <f t="shared" si="5"/>
        <v>PASS</v>
      </c>
    </row>
    <row r="108" spans="1:20">
      <c r="A108" s="6" t="s">
        <v>572</v>
      </c>
      <c r="B108" s="6" t="s">
        <v>573</v>
      </c>
      <c r="C108" s="6" t="s">
        <v>574</v>
      </c>
      <c r="D108" s="6">
        <v>97009383106</v>
      </c>
      <c r="E108" s="6" t="s">
        <v>575</v>
      </c>
      <c r="F108" s="6" t="s">
        <v>74</v>
      </c>
      <c r="G108" s="6" t="s">
        <v>62</v>
      </c>
      <c r="H108" s="6" t="s">
        <v>126</v>
      </c>
      <c r="I108" s="6" t="s">
        <v>127</v>
      </c>
      <c r="J108" s="6" t="s">
        <v>459</v>
      </c>
      <c r="K108" s="20">
        <v>44229</v>
      </c>
      <c r="L108" s="20"/>
      <c r="M108" s="6" t="s">
        <v>110</v>
      </c>
      <c r="N108" s="6" t="s">
        <v>314</v>
      </c>
      <c r="O108" s="21">
        <v>59</v>
      </c>
      <c r="P108" s="21">
        <v>2.5</v>
      </c>
      <c r="Q108" s="13" t="str">
        <f>IF(AND(K108&lt;='01_Parameters'!$B$7,OR(L108="",L108&gt;='01_Parameters'!$B$7)),"Active","Closed")</f>
        <v>Active</v>
      </c>
      <c r="R108" s="13" t="str">
        <f t="shared" si="3"/>
        <v>PASS</v>
      </c>
      <c r="S108" s="13" t="str">
        <f t="shared" si="4"/>
        <v>PASS</v>
      </c>
      <c r="T108" s="13" t="str">
        <f t="shared" si="5"/>
        <v>PASS</v>
      </c>
    </row>
    <row r="109" spans="1:20">
      <c r="A109" s="6" t="s">
        <v>576</v>
      </c>
      <c r="B109" s="6" t="s">
        <v>577</v>
      </c>
      <c r="C109" s="6" t="s">
        <v>578</v>
      </c>
      <c r="D109" s="6">
        <v>69564288622</v>
      </c>
      <c r="E109" s="6" t="s">
        <v>579</v>
      </c>
      <c r="F109" s="6" t="s">
        <v>74</v>
      </c>
      <c r="G109" s="6" t="s">
        <v>62</v>
      </c>
      <c r="H109" s="6" t="s">
        <v>126</v>
      </c>
      <c r="I109" s="6" t="s">
        <v>127</v>
      </c>
      <c r="J109" s="6" t="s">
        <v>464</v>
      </c>
      <c r="K109" s="20">
        <v>40292</v>
      </c>
      <c r="L109" s="20"/>
      <c r="M109" s="6" t="s">
        <v>110</v>
      </c>
      <c r="N109" s="6" t="s">
        <v>314</v>
      </c>
      <c r="O109" s="21">
        <v>54</v>
      </c>
      <c r="P109" s="21">
        <v>1.7</v>
      </c>
      <c r="Q109" s="13" t="str">
        <f>IF(AND(K109&lt;='01_Parameters'!$B$7,OR(L109="",L109&gt;='01_Parameters'!$B$7)),"Active","Closed")</f>
        <v>Active</v>
      </c>
      <c r="R109" s="13" t="str">
        <f t="shared" si="3"/>
        <v>PASS</v>
      </c>
      <c r="S109" s="13" t="str">
        <f t="shared" si="4"/>
        <v>PASS</v>
      </c>
      <c r="T109" s="13" t="str">
        <f t="shared" si="5"/>
        <v>PASS</v>
      </c>
    </row>
    <row r="110" spans="1:20">
      <c r="A110" s="6" t="s">
        <v>580</v>
      </c>
      <c r="B110" s="6" t="s">
        <v>581</v>
      </c>
      <c r="C110" s="6" t="s">
        <v>582</v>
      </c>
      <c r="D110" s="6">
        <v>27934527398</v>
      </c>
      <c r="E110" s="6" t="s">
        <v>583</v>
      </c>
      <c r="F110" s="6" t="s">
        <v>74</v>
      </c>
      <c r="G110" s="6" t="s">
        <v>62</v>
      </c>
      <c r="H110" s="6" t="s">
        <v>107</v>
      </c>
      <c r="I110" s="6" t="s">
        <v>121</v>
      </c>
      <c r="J110" s="6" t="s">
        <v>464</v>
      </c>
      <c r="K110" s="20">
        <v>43105</v>
      </c>
      <c r="L110" s="20"/>
      <c r="M110" s="6" t="s">
        <v>110</v>
      </c>
      <c r="N110" s="6" t="s">
        <v>314</v>
      </c>
      <c r="O110" s="21">
        <v>44</v>
      </c>
      <c r="P110" s="21">
        <v>1.4</v>
      </c>
      <c r="Q110" s="13" t="str">
        <f>IF(AND(K110&lt;='01_Parameters'!$B$7,OR(L110="",L110&gt;='01_Parameters'!$B$7)),"Active","Closed")</f>
        <v>Active</v>
      </c>
      <c r="R110" s="13" t="str">
        <f t="shared" si="3"/>
        <v>PASS</v>
      </c>
      <c r="S110" s="13" t="str">
        <f t="shared" si="4"/>
        <v>PASS</v>
      </c>
      <c r="T110" s="13" t="str">
        <f t="shared" si="5"/>
        <v>PASS</v>
      </c>
    </row>
    <row r="111" spans="1:20">
      <c r="A111" s="6" t="s">
        <v>584</v>
      </c>
      <c r="B111" s="6" t="s">
        <v>585</v>
      </c>
      <c r="C111" s="6" t="s">
        <v>586</v>
      </c>
      <c r="D111" s="6">
        <v>61081378463</v>
      </c>
      <c r="E111" s="6" t="s">
        <v>587</v>
      </c>
      <c r="F111" s="6" t="s">
        <v>74</v>
      </c>
      <c r="G111" s="6" t="s">
        <v>62</v>
      </c>
      <c r="H111" s="6" t="s">
        <v>107</v>
      </c>
      <c r="I111" s="6" t="s">
        <v>138</v>
      </c>
      <c r="J111" s="6" t="s">
        <v>450</v>
      </c>
      <c r="K111" s="20">
        <v>42732</v>
      </c>
      <c r="L111" s="20"/>
      <c r="M111" s="6" t="s">
        <v>110</v>
      </c>
      <c r="N111" s="6" t="s">
        <v>314</v>
      </c>
      <c r="O111" s="21">
        <v>71</v>
      </c>
      <c r="P111" s="21">
        <v>3</v>
      </c>
      <c r="Q111" s="13" t="str">
        <f>IF(AND(K111&lt;='01_Parameters'!$B$7,OR(L111="",L111&gt;='01_Parameters'!$B$7)),"Active","Closed")</f>
        <v>Active</v>
      </c>
      <c r="R111" s="13" t="str">
        <f t="shared" si="3"/>
        <v>PASS</v>
      </c>
      <c r="S111" s="13" t="str">
        <f t="shared" si="4"/>
        <v>PASS</v>
      </c>
      <c r="T111" s="13" t="str">
        <f t="shared" si="5"/>
        <v>PASS</v>
      </c>
    </row>
    <row r="112" spans="1:20">
      <c r="A112" s="6" t="s">
        <v>588</v>
      </c>
      <c r="B112" s="6" t="s">
        <v>589</v>
      </c>
      <c r="C112" s="6" t="s">
        <v>590</v>
      </c>
      <c r="D112" s="6">
        <v>14277021531</v>
      </c>
      <c r="E112" s="6" t="s">
        <v>591</v>
      </c>
      <c r="F112" s="6" t="s">
        <v>74</v>
      </c>
      <c r="G112" s="6" t="s">
        <v>62</v>
      </c>
      <c r="H112" s="6" t="s">
        <v>132</v>
      </c>
      <c r="I112" s="6" t="s">
        <v>133</v>
      </c>
      <c r="J112" s="6" t="s">
        <v>464</v>
      </c>
      <c r="K112" s="20">
        <v>44196</v>
      </c>
      <c r="L112" s="20"/>
      <c r="M112" s="6" t="s">
        <v>110</v>
      </c>
      <c r="N112" s="6" t="s">
        <v>314</v>
      </c>
      <c r="O112" s="21">
        <v>174</v>
      </c>
      <c r="P112" s="21">
        <v>7.7</v>
      </c>
      <c r="Q112" s="13" t="str">
        <f>IF(AND(K112&lt;='01_Parameters'!$B$7,OR(L112="",L112&gt;='01_Parameters'!$B$7)),"Active","Closed")</f>
        <v>Active</v>
      </c>
      <c r="R112" s="13" t="str">
        <f t="shared" si="3"/>
        <v>PASS</v>
      </c>
      <c r="S112" s="13" t="str">
        <f t="shared" si="4"/>
        <v>PASS</v>
      </c>
      <c r="T112" s="13" t="str">
        <f t="shared" si="5"/>
        <v>PASS</v>
      </c>
    </row>
    <row r="113" spans="1:20">
      <c r="A113" s="6" t="s">
        <v>592</v>
      </c>
      <c r="B113" s="6" t="s">
        <v>593</v>
      </c>
      <c r="C113" s="6" t="s">
        <v>594</v>
      </c>
      <c r="D113" s="6">
        <v>63116945999</v>
      </c>
      <c r="E113" s="6" t="s">
        <v>595</v>
      </c>
      <c r="F113" s="6" t="s">
        <v>74</v>
      </c>
      <c r="G113" s="6" t="s">
        <v>62</v>
      </c>
      <c r="H113" s="6" t="s">
        <v>107</v>
      </c>
      <c r="I113" s="6" t="s">
        <v>108</v>
      </c>
      <c r="J113" s="6" t="s">
        <v>499</v>
      </c>
      <c r="K113" s="20">
        <v>41124</v>
      </c>
      <c r="L113" s="20"/>
      <c r="M113" s="6" t="s">
        <v>110</v>
      </c>
      <c r="N113" s="6" t="s">
        <v>314</v>
      </c>
      <c r="O113" s="21">
        <v>83</v>
      </c>
      <c r="P113" s="21">
        <v>3.3</v>
      </c>
      <c r="Q113" s="13" t="str">
        <f>IF(AND(K113&lt;='01_Parameters'!$B$7,OR(L113="",L113&gt;='01_Parameters'!$B$7)),"Active","Closed")</f>
        <v>Active</v>
      </c>
      <c r="R113" s="13" t="str">
        <f t="shared" si="3"/>
        <v>PASS</v>
      </c>
      <c r="S113" s="13" t="str">
        <f t="shared" si="4"/>
        <v>PASS</v>
      </c>
      <c r="T113" s="13" t="str">
        <f t="shared" si="5"/>
        <v>PASS</v>
      </c>
    </row>
    <row r="114" spans="1:20">
      <c r="A114" s="6" t="s">
        <v>596</v>
      </c>
      <c r="B114" s="6" t="s">
        <v>597</v>
      </c>
      <c r="C114" s="6" t="s">
        <v>598</v>
      </c>
      <c r="D114" s="6">
        <v>29245080992</v>
      </c>
      <c r="E114" s="6" t="s">
        <v>599</v>
      </c>
      <c r="F114" s="6" t="s">
        <v>74</v>
      </c>
      <c r="G114" s="6" t="s">
        <v>62</v>
      </c>
      <c r="H114" s="6" t="s">
        <v>126</v>
      </c>
      <c r="I114" s="6" t="s">
        <v>127</v>
      </c>
      <c r="J114" s="6" t="s">
        <v>478</v>
      </c>
      <c r="K114" s="20">
        <v>41664</v>
      </c>
      <c r="L114" s="20"/>
      <c r="M114" s="6" t="s">
        <v>110</v>
      </c>
      <c r="N114" s="6" t="s">
        <v>314</v>
      </c>
      <c r="O114" s="21">
        <v>71</v>
      </c>
      <c r="P114" s="21">
        <v>2.2999999999999998</v>
      </c>
      <c r="Q114" s="13" t="str">
        <f>IF(AND(K114&lt;='01_Parameters'!$B$7,OR(L114="",L114&gt;='01_Parameters'!$B$7)),"Active","Closed")</f>
        <v>Active</v>
      </c>
      <c r="R114" s="13" t="str">
        <f t="shared" si="3"/>
        <v>PASS</v>
      </c>
      <c r="S114" s="13" t="str">
        <f t="shared" si="4"/>
        <v>PASS</v>
      </c>
      <c r="T114" s="13" t="str">
        <f t="shared" si="5"/>
        <v>PASS</v>
      </c>
    </row>
    <row r="115" spans="1:20">
      <c r="A115" s="6" t="s">
        <v>600</v>
      </c>
      <c r="B115" s="6" t="s">
        <v>601</v>
      </c>
      <c r="C115" s="6" t="s">
        <v>602</v>
      </c>
      <c r="D115" s="6">
        <v>51340001746</v>
      </c>
      <c r="E115" s="6" t="s">
        <v>603</v>
      </c>
      <c r="F115" s="6" t="s">
        <v>74</v>
      </c>
      <c r="G115" s="6" t="s">
        <v>62</v>
      </c>
      <c r="H115" s="6" t="s">
        <v>132</v>
      </c>
      <c r="I115" s="6" t="s">
        <v>133</v>
      </c>
      <c r="J115" s="6" t="s">
        <v>473</v>
      </c>
      <c r="K115" s="20">
        <v>42406</v>
      </c>
      <c r="L115" s="20"/>
      <c r="M115" s="6" t="s">
        <v>110</v>
      </c>
      <c r="N115" s="6" t="s">
        <v>314</v>
      </c>
      <c r="O115" s="21">
        <v>83</v>
      </c>
      <c r="P115" s="21">
        <v>2.4</v>
      </c>
      <c r="Q115" s="13" t="str">
        <f>IF(AND(K115&lt;='01_Parameters'!$B$7,OR(L115="",L115&gt;='01_Parameters'!$B$7)),"Active","Closed")</f>
        <v>Active</v>
      </c>
      <c r="R115" s="13" t="str">
        <f t="shared" si="3"/>
        <v>PASS</v>
      </c>
      <c r="S115" s="13" t="str">
        <f t="shared" si="4"/>
        <v>PASS</v>
      </c>
      <c r="T115" s="13" t="str">
        <f t="shared" si="5"/>
        <v>PASS</v>
      </c>
    </row>
    <row r="116" spans="1:20">
      <c r="A116" s="6" t="s">
        <v>604</v>
      </c>
      <c r="B116" s="6" t="s">
        <v>605</v>
      </c>
      <c r="C116" s="6" t="s">
        <v>606</v>
      </c>
      <c r="D116" s="6">
        <v>36570162236</v>
      </c>
      <c r="E116" s="6" t="s">
        <v>607</v>
      </c>
      <c r="F116" s="6" t="s">
        <v>74</v>
      </c>
      <c r="G116" s="6" t="s">
        <v>62</v>
      </c>
      <c r="H116" s="6" t="s">
        <v>107</v>
      </c>
      <c r="I116" s="6" t="s">
        <v>121</v>
      </c>
      <c r="J116" s="6" t="s">
        <v>464</v>
      </c>
      <c r="K116" s="20">
        <v>43806</v>
      </c>
      <c r="L116" s="20"/>
      <c r="M116" s="6" t="s">
        <v>110</v>
      </c>
      <c r="N116" s="6" t="s">
        <v>314</v>
      </c>
      <c r="O116" s="21">
        <v>77</v>
      </c>
      <c r="P116" s="21">
        <v>2.4</v>
      </c>
      <c r="Q116" s="13" t="str">
        <f>IF(AND(K116&lt;='01_Parameters'!$B$7,OR(L116="",L116&gt;='01_Parameters'!$B$7)),"Active","Closed")</f>
        <v>Active</v>
      </c>
      <c r="R116" s="13" t="str">
        <f t="shared" si="3"/>
        <v>PASS</v>
      </c>
      <c r="S116" s="13" t="str">
        <f t="shared" si="4"/>
        <v>PASS</v>
      </c>
      <c r="T116" s="13" t="str">
        <f t="shared" si="5"/>
        <v>PASS</v>
      </c>
    </row>
    <row r="117" spans="1:20">
      <c r="A117" s="6" t="s">
        <v>608</v>
      </c>
      <c r="B117" s="6" t="s">
        <v>609</v>
      </c>
      <c r="C117" s="6" t="s">
        <v>610</v>
      </c>
      <c r="D117" s="6">
        <v>88813471379</v>
      </c>
      <c r="E117" s="6" t="s">
        <v>611</v>
      </c>
      <c r="F117" s="6" t="s">
        <v>74</v>
      </c>
      <c r="G117" s="6" t="s">
        <v>62</v>
      </c>
      <c r="H117" s="6" t="s">
        <v>132</v>
      </c>
      <c r="I117" s="6" t="s">
        <v>133</v>
      </c>
      <c r="J117" s="6" t="s">
        <v>499</v>
      </c>
      <c r="K117" s="20">
        <v>40424</v>
      </c>
      <c r="L117" s="20"/>
      <c r="M117" s="6" t="s">
        <v>110</v>
      </c>
      <c r="N117" s="6" t="s">
        <v>314</v>
      </c>
      <c r="O117" s="21">
        <v>84</v>
      </c>
      <c r="P117" s="21">
        <v>2.2999999999999998</v>
      </c>
      <c r="Q117" s="13" t="str">
        <f>IF(AND(K117&lt;='01_Parameters'!$B$7,OR(L117="",L117&gt;='01_Parameters'!$B$7)),"Active","Closed")</f>
        <v>Active</v>
      </c>
      <c r="R117" s="13" t="str">
        <f t="shared" si="3"/>
        <v>PASS</v>
      </c>
      <c r="S117" s="13" t="str">
        <f t="shared" si="4"/>
        <v>PASS</v>
      </c>
      <c r="T117" s="13" t="str">
        <f t="shared" si="5"/>
        <v>PASS</v>
      </c>
    </row>
    <row r="118" spans="1:20">
      <c r="A118" s="6" t="s">
        <v>612</v>
      </c>
      <c r="B118" s="6" t="s">
        <v>613</v>
      </c>
      <c r="C118" s="6" t="s">
        <v>614</v>
      </c>
      <c r="D118" s="6">
        <v>74353109654</v>
      </c>
      <c r="E118" s="6" t="s">
        <v>615</v>
      </c>
      <c r="F118" s="6" t="s">
        <v>74</v>
      </c>
      <c r="G118" s="6" t="s">
        <v>62</v>
      </c>
      <c r="H118" s="6" t="s">
        <v>107</v>
      </c>
      <c r="I118" s="6" t="s">
        <v>138</v>
      </c>
      <c r="J118" s="6" t="s">
        <v>473</v>
      </c>
      <c r="K118" s="20">
        <v>41546</v>
      </c>
      <c r="L118" s="20"/>
      <c r="M118" s="6" t="s">
        <v>110</v>
      </c>
      <c r="N118" s="6" t="s">
        <v>314</v>
      </c>
      <c r="O118" s="21">
        <v>63</v>
      </c>
      <c r="P118" s="21">
        <v>2</v>
      </c>
      <c r="Q118" s="13" t="str">
        <f>IF(AND(K118&lt;='01_Parameters'!$B$7,OR(L118="",L118&gt;='01_Parameters'!$B$7)),"Active","Closed")</f>
        <v>Active</v>
      </c>
      <c r="R118" s="13" t="str">
        <f t="shared" si="3"/>
        <v>PASS</v>
      </c>
      <c r="S118" s="13" t="str">
        <f t="shared" si="4"/>
        <v>PASS</v>
      </c>
      <c r="T118" s="13" t="str">
        <f t="shared" si="5"/>
        <v>PASS</v>
      </c>
    </row>
    <row r="119" spans="1:20">
      <c r="A119" s="6" t="s">
        <v>616</v>
      </c>
      <c r="B119" s="6" t="s">
        <v>617</v>
      </c>
      <c r="C119" s="6" t="s">
        <v>618</v>
      </c>
      <c r="D119" s="6">
        <v>7130880894</v>
      </c>
      <c r="E119" s="6" t="s">
        <v>619</v>
      </c>
      <c r="F119" s="6" t="s">
        <v>74</v>
      </c>
      <c r="G119" s="6" t="s">
        <v>62</v>
      </c>
      <c r="H119" s="6" t="s">
        <v>107</v>
      </c>
      <c r="I119" s="6" t="s">
        <v>138</v>
      </c>
      <c r="J119" s="6" t="s">
        <v>473</v>
      </c>
      <c r="K119" s="20">
        <v>44441</v>
      </c>
      <c r="L119" s="20"/>
      <c r="M119" s="6" t="s">
        <v>110</v>
      </c>
      <c r="N119" s="6" t="s">
        <v>314</v>
      </c>
      <c r="O119" s="21">
        <v>59</v>
      </c>
      <c r="P119" s="21">
        <v>2.2999999999999998</v>
      </c>
      <c r="Q119" s="13" t="str">
        <f>IF(AND(K119&lt;='01_Parameters'!$B$7,OR(L119="",L119&gt;='01_Parameters'!$B$7)),"Active","Closed")</f>
        <v>Active</v>
      </c>
      <c r="R119" s="13" t="str">
        <f t="shared" si="3"/>
        <v>PASS</v>
      </c>
      <c r="S119" s="13" t="str">
        <f t="shared" si="4"/>
        <v>PASS</v>
      </c>
      <c r="T119" s="13" t="str">
        <f t="shared" si="5"/>
        <v>PASS</v>
      </c>
    </row>
    <row r="120" spans="1:20">
      <c r="A120" s="6" t="s">
        <v>620</v>
      </c>
      <c r="B120" s="6" t="s">
        <v>621</v>
      </c>
      <c r="C120" s="6" t="s">
        <v>622</v>
      </c>
      <c r="D120" s="6">
        <v>71211113938</v>
      </c>
      <c r="E120" s="6" t="s">
        <v>623</v>
      </c>
      <c r="F120" s="6" t="s">
        <v>74</v>
      </c>
      <c r="G120" s="6" t="s">
        <v>62</v>
      </c>
      <c r="H120" s="6" t="s">
        <v>126</v>
      </c>
      <c r="I120" s="6" t="s">
        <v>182</v>
      </c>
      <c r="J120" s="6" t="s">
        <v>499</v>
      </c>
      <c r="K120" s="20">
        <v>45703</v>
      </c>
      <c r="L120" s="20"/>
      <c r="M120" s="6" t="s">
        <v>110</v>
      </c>
      <c r="N120" s="6" t="s">
        <v>314</v>
      </c>
      <c r="O120" s="21">
        <v>23</v>
      </c>
      <c r="P120" s="21">
        <v>0.9</v>
      </c>
      <c r="Q120" s="13" t="str">
        <f>IF(AND(K120&lt;='01_Parameters'!$B$7,OR(L120="",L120&gt;='01_Parameters'!$B$7)),"Active","Closed")</f>
        <v>Active</v>
      </c>
      <c r="R120" s="13" t="str">
        <f t="shared" si="3"/>
        <v>PASS</v>
      </c>
      <c r="S120" s="13" t="str">
        <f t="shared" si="4"/>
        <v>PASS</v>
      </c>
      <c r="T120" s="13" t="str">
        <f t="shared" si="5"/>
        <v>PASS</v>
      </c>
    </row>
    <row r="121" spans="1:20">
      <c r="A121" s="6" t="s">
        <v>624</v>
      </c>
      <c r="B121" s="6" t="s">
        <v>625</v>
      </c>
      <c r="C121" s="6" t="s">
        <v>626</v>
      </c>
      <c r="D121" s="6">
        <v>43557291975</v>
      </c>
      <c r="E121" s="6" t="s">
        <v>627</v>
      </c>
      <c r="F121" s="6" t="s">
        <v>74</v>
      </c>
      <c r="G121" s="6" t="s">
        <v>62</v>
      </c>
      <c r="H121" s="6" t="s">
        <v>126</v>
      </c>
      <c r="I121" s="6" t="s">
        <v>153</v>
      </c>
      <c r="J121" s="6" t="s">
        <v>459</v>
      </c>
      <c r="K121" s="20">
        <v>41662</v>
      </c>
      <c r="L121" s="20"/>
      <c r="M121" s="6" t="s">
        <v>110</v>
      </c>
      <c r="N121" s="6" t="s">
        <v>314</v>
      </c>
      <c r="O121" s="21">
        <v>59</v>
      </c>
      <c r="P121" s="21">
        <v>2</v>
      </c>
      <c r="Q121" s="13" t="str">
        <f>IF(AND(K121&lt;='01_Parameters'!$B$7,OR(L121="",L121&gt;='01_Parameters'!$B$7)),"Active","Closed")</f>
        <v>Active</v>
      </c>
      <c r="R121" s="13" t="str">
        <f t="shared" si="3"/>
        <v>PASS</v>
      </c>
      <c r="S121" s="13" t="str">
        <f t="shared" si="4"/>
        <v>PASS</v>
      </c>
      <c r="T121" s="13" t="str">
        <f t="shared" si="5"/>
        <v>PASS</v>
      </c>
    </row>
    <row r="122" spans="1:20">
      <c r="A122" s="6" t="s">
        <v>628</v>
      </c>
      <c r="B122" s="6" t="s">
        <v>629</v>
      </c>
      <c r="C122" s="6" t="s">
        <v>630</v>
      </c>
      <c r="D122" s="6">
        <v>86362865348</v>
      </c>
      <c r="E122" s="6" t="s">
        <v>631</v>
      </c>
      <c r="F122" s="6" t="s">
        <v>74</v>
      </c>
      <c r="G122" s="6" t="s">
        <v>62</v>
      </c>
      <c r="H122" s="6" t="s">
        <v>107</v>
      </c>
      <c r="I122" s="6" t="s">
        <v>108</v>
      </c>
      <c r="J122" s="6" t="s">
        <v>473</v>
      </c>
      <c r="K122" s="20">
        <v>43515</v>
      </c>
      <c r="L122" s="20"/>
      <c r="M122" s="6" t="s">
        <v>110</v>
      </c>
      <c r="N122" s="6" t="s">
        <v>314</v>
      </c>
      <c r="O122" s="21">
        <v>42</v>
      </c>
      <c r="P122" s="21">
        <v>1.4</v>
      </c>
      <c r="Q122" s="13" t="str">
        <f>IF(AND(K122&lt;='01_Parameters'!$B$7,OR(L122="",L122&gt;='01_Parameters'!$B$7)),"Active","Closed")</f>
        <v>Active</v>
      </c>
      <c r="R122" s="13" t="str">
        <f t="shared" si="3"/>
        <v>PASS</v>
      </c>
      <c r="S122" s="13" t="str">
        <f t="shared" si="4"/>
        <v>PASS</v>
      </c>
      <c r="T122" s="13" t="str">
        <f t="shared" si="5"/>
        <v>PASS</v>
      </c>
    </row>
    <row r="123" spans="1:20">
      <c r="A123" s="6" t="s">
        <v>632</v>
      </c>
      <c r="B123" s="6" t="s">
        <v>633</v>
      </c>
      <c r="C123" s="6" t="s">
        <v>634</v>
      </c>
      <c r="D123" s="6">
        <v>7835339274</v>
      </c>
      <c r="E123" s="6" t="s">
        <v>635</v>
      </c>
      <c r="F123" s="6" t="s">
        <v>74</v>
      </c>
      <c r="G123" s="6" t="s">
        <v>62</v>
      </c>
      <c r="H123" s="6" t="s">
        <v>132</v>
      </c>
      <c r="I123" s="6" t="s">
        <v>133</v>
      </c>
      <c r="J123" s="6" t="s">
        <v>450</v>
      </c>
      <c r="K123" s="20">
        <v>43035</v>
      </c>
      <c r="L123" s="20"/>
      <c r="M123" s="6" t="s">
        <v>110</v>
      </c>
      <c r="N123" s="6" t="s">
        <v>314</v>
      </c>
      <c r="O123" s="21">
        <v>89</v>
      </c>
      <c r="P123" s="21">
        <v>2.5</v>
      </c>
      <c r="Q123" s="13" t="str">
        <f>IF(AND(K123&lt;='01_Parameters'!$B$7,OR(L123="",L123&gt;='01_Parameters'!$B$7)),"Active","Closed")</f>
        <v>Active</v>
      </c>
      <c r="R123" s="13" t="str">
        <f t="shared" si="3"/>
        <v>PASS</v>
      </c>
      <c r="S123" s="13" t="str">
        <f t="shared" si="4"/>
        <v>PASS</v>
      </c>
      <c r="T123" s="13" t="str">
        <f t="shared" si="5"/>
        <v>PASS</v>
      </c>
    </row>
    <row r="124" spans="1:20">
      <c r="A124" s="6" t="s">
        <v>636</v>
      </c>
      <c r="B124" s="6" t="s">
        <v>637</v>
      </c>
      <c r="C124" s="6" t="s">
        <v>638</v>
      </c>
      <c r="D124" s="6">
        <v>81657288862</v>
      </c>
      <c r="E124" s="6" t="s">
        <v>639</v>
      </c>
      <c r="F124" s="6" t="s">
        <v>74</v>
      </c>
      <c r="G124" s="6" t="s">
        <v>62</v>
      </c>
      <c r="H124" s="6" t="s">
        <v>126</v>
      </c>
      <c r="I124" s="6" t="s">
        <v>127</v>
      </c>
      <c r="J124" s="6" t="s">
        <v>478</v>
      </c>
      <c r="K124" s="20">
        <v>41679</v>
      </c>
      <c r="L124" s="20"/>
      <c r="M124" s="6" t="s">
        <v>110</v>
      </c>
      <c r="N124" s="6" t="s">
        <v>314</v>
      </c>
      <c r="O124" s="21">
        <v>18</v>
      </c>
      <c r="P124" s="21">
        <v>0.5</v>
      </c>
      <c r="Q124" s="13" t="str">
        <f>IF(AND(K124&lt;='01_Parameters'!$B$7,OR(L124="",L124&gt;='01_Parameters'!$B$7)),"Active","Closed")</f>
        <v>Active</v>
      </c>
      <c r="R124" s="13" t="str">
        <f t="shared" si="3"/>
        <v>PASS</v>
      </c>
      <c r="S124" s="13" t="str">
        <f t="shared" si="4"/>
        <v>PASS</v>
      </c>
      <c r="T124" s="13" t="str">
        <f t="shared" si="5"/>
        <v>PASS</v>
      </c>
    </row>
    <row r="125" spans="1:20">
      <c r="A125" s="6" t="s">
        <v>640</v>
      </c>
      <c r="B125" s="6" t="s">
        <v>641</v>
      </c>
      <c r="C125" s="6" t="s">
        <v>642</v>
      </c>
      <c r="D125" s="6">
        <v>51823137843</v>
      </c>
      <c r="E125" s="6" t="s">
        <v>643</v>
      </c>
      <c r="F125" s="6" t="s">
        <v>74</v>
      </c>
      <c r="G125" s="6" t="s">
        <v>62</v>
      </c>
      <c r="H125" s="6" t="s">
        <v>107</v>
      </c>
      <c r="I125" s="6" t="s">
        <v>138</v>
      </c>
      <c r="J125" s="6" t="s">
        <v>499</v>
      </c>
      <c r="K125" s="20">
        <v>40809</v>
      </c>
      <c r="L125" s="20"/>
      <c r="M125" s="6" t="s">
        <v>110</v>
      </c>
      <c r="N125" s="6" t="s">
        <v>314</v>
      </c>
      <c r="O125" s="21">
        <v>28</v>
      </c>
      <c r="P125" s="21">
        <v>0.9</v>
      </c>
      <c r="Q125" s="13" t="str">
        <f>IF(AND(K125&lt;='01_Parameters'!$B$7,OR(L125="",L125&gt;='01_Parameters'!$B$7)),"Active","Closed")</f>
        <v>Active</v>
      </c>
      <c r="R125" s="13" t="str">
        <f t="shared" si="3"/>
        <v>PASS</v>
      </c>
      <c r="S125" s="13" t="str">
        <f t="shared" si="4"/>
        <v>PASS</v>
      </c>
      <c r="T125" s="13" t="str">
        <f t="shared" si="5"/>
        <v>PASS</v>
      </c>
    </row>
    <row r="126" spans="1:20">
      <c r="A126" s="6" t="s">
        <v>644</v>
      </c>
      <c r="B126" s="6" t="s">
        <v>645</v>
      </c>
      <c r="C126" s="6" t="s">
        <v>646</v>
      </c>
      <c r="D126" s="6">
        <v>28524864656</v>
      </c>
      <c r="E126" s="6" t="s">
        <v>647</v>
      </c>
      <c r="F126" s="6" t="s">
        <v>74</v>
      </c>
      <c r="G126" s="6" t="s">
        <v>62</v>
      </c>
      <c r="H126" s="6" t="s">
        <v>107</v>
      </c>
      <c r="I126" s="6" t="s">
        <v>108</v>
      </c>
      <c r="J126" s="6" t="s">
        <v>450</v>
      </c>
      <c r="K126" s="20">
        <v>40473</v>
      </c>
      <c r="L126" s="20"/>
      <c r="M126" s="6" t="s">
        <v>110</v>
      </c>
      <c r="N126" s="6" t="s">
        <v>314</v>
      </c>
      <c r="O126" s="21">
        <v>63</v>
      </c>
      <c r="P126" s="21">
        <v>2.4</v>
      </c>
      <c r="Q126" s="13" t="str">
        <f>IF(AND(K126&lt;='01_Parameters'!$B$7,OR(L126="",L126&gt;='01_Parameters'!$B$7)),"Active","Closed")</f>
        <v>Active</v>
      </c>
      <c r="R126" s="13" t="str">
        <f t="shared" si="3"/>
        <v>PASS</v>
      </c>
      <c r="S126" s="13" t="str">
        <f t="shared" si="4"/>
        <v>PASS</v>
      </c>
      <c r="T126" s="13" t="str">
        <f t="shared" si="5"/>
        <v>PASS</v>
      </c>
    </row>
    <row r="127" spans="1:20">
      <c r="A127" s="6" t="s">
        <v>648</v>
      </c>
      <c r="B127" s="6" t="s">
        <v>649</v>
      </c>
      <c r="C127" s="6" t="s">
        <v>650</v>
      </c>
      <c r="D127" s="6">
        <v>59884220274</v>
      </c>
      <c r="E127" s="6" t="s">
        <v>651</v>
      </c>
      <c r="F127" s="6" t="s">
        <v>74</v>
      </c>
      <c r="G127" s="6" t="s">
        <v>62</v>
      </c>
      <c r="H127" s="6" t="s">
        <v>126</v>
      </c>
      <c r="I127" s="6" t="s">
        <v>182</v>
      </c>
      <c r="J127" s="6" t="s">
        <v>473</v>
      </c>
      <c r="K127" s="20">
        <v>41143</v>
      </c>
      <c r="L127" s="20"/>
      <c r="M127" s="6" t="s">
        <v>110</v>
      </c>
      <c r="N127" s="6" t="s">
        <v>314</v>
      </c>
      <c r="O127" s="21">
        <v>36</v>
      </c>
      <c r="P127" s="21">
        <v>1.5</v>
      </c>
      <c r="Q127" s="13" t="str">
        <f>IF(AND(K127&lt;='01_Parameters'!$B$7,OR(L127="",L127&gt;='01_Parameters'!$B$7)),"Active","Closed")</f>
        <v>Active</v>
      </c>
      <c r="R127" s="13" t="str">
        <f t="shared" si="3"/>
        <v>PASS</v>
      </c>
      <c r="S127" s="13" t="str">
        <f t="shared" si="4"/>
        <v>PASS</v>
      </c>
      <c r="T127" s="13" t="str">
        <f t="shared" si="5"/>
        <v>PASS</v>
      </c>
    </row>
    <row r="128" spans="1:20">
      <c r="A128" s="6" t="s">
        <v>652</v>
      </c>
      <c r="B128" s="6" t="s">
        <v>653</v>
      </c>
      <c r="C128" s="6" t="s">
        <v>654</v>
      </c>
      <c r="D128" s="6">
        <v>60463097144</v>
      </c>
      <c r="E128" s="6" t="s">
        <v>655</v>
      </c>
      <c r="F128" s="6" t="s">
        <v>74</v>
      </c>
      <c r="G128" s="6" t="s">
        <v>62</v>
      </c>
      <c r="H128" s="6" t="s">
        <v>126</v>
      </c>
      <c r="I128" s="6" t="s">
        <v>153</v>
      </c>
      <c r="J128" s="6" t="s">
        <v>473</v>
      </c>
      <c r="K128" s="20">
        <v>43986</v>
      </c>
      <c r="L128" s="20"/>
      <c r="M128" s="6" t="s">
        <v>110</v>
      </c>
      <c r="N128" s="6" t="s">
        <v>314</v>
      </c>
      <c r="O128" s="21">
        <v>27</v>
      </c>
      <c r="P128" s="21">
        <v>0.7</v>
      </c>
      <c r="Q128" s="13" t="str">
        <f>IF(AND(K128&lt;='01_Parameters'!$B$7,OR(L128="",L128&gt;='01_Parameters'!$B$7)),"Active","Closed")</f>
        <v>Active</v>
      </c>
      <c r="R128" s="13" t="str">
        <f t="shared" si="3"/>
        <v>PASS</v>
      </c>
      <c r="S128" s="13" t="str">
        <f t="shared" si="4"/>
        <v>PASS</v>
      </c>
      <c r="T128" s="13" t="str">
        <f t="shared" si="5"/>
        <v>PASS</v>
      </c>
    </row>
    <row r="129" spans="1:20">
      <c r="A129" s="6" t="s">
        <v>656</v>
      </c>
      <c r="B129" s="6" t="s">
        <v>657</v>
      </c>
      <c r="C129" s="6" t="s">
        <v>658</v>
      </c>
      <c r="D129" s="6">
        <v>37552332041</v>
      </c>
      <c r="E129" s="6" t="s">
        <v>659</v>
      </c>
      <c r="F129" s="6" t="s">
        <v>74</v>
      </c>
      <c r="G129" s="6" t="s">
        <v>62</v>
      </c>
      <c r="H129" s="6" t="s">
        <v>107</v>
      </c>
      <c r="I129" s="6" t="s">
        <v>121</v>
      </c>
      <c r="J129" s="6" t="s">
        <v>450</v>
      </c>
      <c r="K129" s="20">
        <v>45319</v>
      </c>
      <c r="L129" s="20"/>
      <c r="M129" s="6" t="s">
        <v>110</v>
      </c>
      <c r="N129" s="6" t="s">
        <v>314</v>
      </c>
      <c r="O129" s="21">
        <v>53</v>
      </c>
      <c r="P129" s="21">
        <v>1.7</v>
      </c>
      <c r="Q129" s="13" t="str">
        <f>IF(AND(K129&lt;='01_Parameters'!$B$7,OR(L129="",L129&gt;='01_Parameters'!$B$7)),"Active","Closed")</f>
        <v>Active</v>
      </c>
      <c r="R129" s="13" t="str">
        <f t="shared" si="3"/>
        <v>PASS</v>
      </c>
      <c r="S129" s="13" t="str">
        <f t="shared" si="4"/>
        <v>PASS</v>
      </c>
      <c r="T129" s="13" t="str">
        <f t="shared" si="5"/>
        <v>PASS</v>
      </c>
    </row>
    <row r="130" spans="1:20">
      <c r="A130" s="6" t="s">
        <v>660</v>
      </c>
      <c r="B130" s="6" t="s">
        <v>661</v>
      </c>
      <c r="C130" s="6" t="s">
        <v>662</v>
      </c>
      <c r="D130" s="6">
        <v>45301721498</v>
      </c>
      <c r="E130" s="6" t="s">
        <v>663</v>
      </c>
      <c r="F130" s="6" t="s">
        <v>74</v>
      </c>
      <c r="G130" s="6" t="s">
        <v>62</v>
      </c>
      <c r="H130" s="6" t="s">
        <v>132</v>
      </c>
      <c r="I130" s="6" t="s">
        <v>133</v>
      </c>
      <c r="J130" s="6" t="s">
        <v>464</v>
      </c>
      <c r="K130" s="20">
        <v>42483</v>
      </c>
      <c r="L130" s="20"/>
      <c r="M130" s="6" t="s">
        <v>110</v>
      </c>
      <c r="N130" s="6" t="s">
        <v>314</v>
      </c>
      <c r="O130" s="21">
        <v>88</v>
      </c>
      <c r="P130" s="21">
        <v>3.6</v>
      </c>
      <c r="Q130" s="13" t="str">
        <f>IF(AND(K130&lt;='01_Parameters'!$B$7,OR(L130="",L130&gt;='01_Parameters'!$B$7)),"Active","Closed")</f>
        <v>Active</v>
      </c>
      <c r="R130" s="13" t="str">
        <f t="shared" ref="R130:R193" si="6">IF(COUNTBLANK(A130:K130)+COUNTBLANK(M130:P130)=0,"PASS","CHECK")</f>
        <v>PASS</v>
      </c>
      <c r="S130" s="13" t="str">
        <f t="shared" ref="S130:S193" si="7">IF(AND(COUNTIF($A$2:$A$241,A130)=1,COUNTIF($D$2:$D$241,D130)=1),"PASS","CHECK")</f>
        <v>PASS</v>
      </c>
      <c r="T130" s="13" t="str">
        <f t="shared" ref="T130:T193" si="8">IF(AND(Q130=M130,R130="PASS",S130="PASS"),"PASS","CHECK")</f>
        <v>PASS</v>
      </c>
    </row>
    <row r="131" spans="1:20">
      <c r="A131" s="6" t="s">
        <v>664</v>
      </c>
      <c r="B131" s="6" t="s">
        <v>665</v>
      </c>
      <c r="C131" s="6" t="s">
        <v>666</v>
      </c>
      <c r="D131" s="6">
        <v>92136715182</v>
      </c>
      <c r="E131" s="6" t="s">
        <v>667</v>
      </c>
      <c r="F131" s="6" t="s">
        <v>74</v>
      </c>
      <c r="G131" s="6" t="s">
        <v>62</v>
      </c>
      <c r="H131" s="6" t="s">
        <v>107</v>
      </c>
      <c r="I131" s="6" t="s">
        <v>138</v>
      </c>
      <c r="J131" s="6" t="s">
        <v>473</v>
      </c>
      <c r="K131" s="20">
        <v>43761</v>
      </c>
      <c r="L131" s="20"/>
      <c r="M131" s="6" t="s">
        <v>110</v>
      </c>
      <c r="N131" s="6" t="s">
        <v>314</v>
      </c>
      <c r="O131" s="21">
        <v>26</v>
      </c>
      <c r="P131" s="21">
        <v>0.7</v>
      </c>
      <c r="Q131" s="13" t="str">
        <f>IF(AND(K131&lt;='01_Parameters'!$B$7,OR(L131="",L131&gt;='01_Parameters'!$B$7)),"Active","Closed")</f>
        <v>Active</v>
      </c>
      <c r="R131" s="13" t="str">
        <f t="shared" si="6"/>
        <v>PASS</v>
      </c>
      <c r="S131" s="13" t="str">
        <f t="shared" si="7"/>
        <v>PASS</v>
      </c>
      <c r="T131" s="13" t="str">
        <f t="shared" si="8"/>
        <v>PASS</v>
      </c>
    </row>
    <row r="132" spans="1:20">
      <c r="A132" s="6" t="s">
        <v>668</v>
      </c>
      <c r="B132" s="6" t="s">
        <v>669</v>
      </c>
      <c r="C132" s="6" t="s">
        <v>670</v>
      </c>
      <c r="D132" s="6">
        <v>21697586170</v>
      </c>
      <c r="E132" s="6" t="s">
        <v>671</v>
      </c>
      <c r="F132" s="6" t="s">
        <v>74</v>
      </c>
      <c r="G132" s="6" t="s">
        <v>62</v>
      </c>
      <c r="H132" s="6" t="s">
        <v>107</v>
      </c>
      <c r="I132" s="6" t="s">
        <v>108</v>
      </c>
      <c r="J132" s="6" t="s">
        <v>450</v>
      </c>
      <c r="K132" s="20">
        <v>40581</v>
      </c>
      <c r="L132" s="20"/>
      <c r="M132" s="6" t="s">
        <v>110</v>
      </c>
      <c r="N132" s="6" t="s">
        <v>314</v>
      </c>
      <c r="O132" s="21">
        <v>18</v>
      </c>
      <c r="P132" s="21">
        <v>0.7</v>
      </c>
      <c r="Q132" s="13" t="str">
        <f>IF(AND(K132&lt;='01_Parameters'!$B$7,OR(L132="",L132&gt;='01_Parameters'!$B$7)),"Active","Closed")</f>
        <v>Active</v>
      </c>
      <c r="R132" s="13" t="str">
        <f t="shared" si="6"/>
        <v>PASS</v>
      </c>
      <c r="S132" s="13" t="str">
        <f t="shared" si="7"/>
        <v>PASS</v>
      </c>
      <c r="T132" s="13" t="str">
        <f t="shared" si="8"/>
        <v>PASS</v>
      </c>
    </row>
    <row r="133" spans="1:20">
      <c r="A133" s="6" t="s">
        <v>672</v>
      </c>
      <c r="B133" s="6" t="s">
        <v>673</v>
      </c>
      <c r="C133" s="6" t="s">
        <v>674</v>
      </c>
      <c r="D133" s="6">
        <v>77515534342</v>
      </c>
      <c r="E133" s="6" t="s">
        <v>675</v>
      </c>
      <c r="F133" s="6" t="s">
        <v>74</v>
      </c>
      <c r="G133" s="6" t="s">
        <v>62</v>
      </c>
      <c r="H133" s="6" t="s">
        <v>132</v>
      </c>
      <c r="I133" s="6" t="s">
        <v>133</v>
      </c>
      <c r="J133" s="6" t="s">
        <v>450</v>
      </c>
      <c r="K133" s="20">
        <v>42414</v>
      </c>
      <c r="L133" s="20">
        <v>45930</v>
      </c>
      <c r="M133" s="6" t="s">
        <v>215</v>
      </c>
      <c r="N133" s="6" t="s">
        <v>314</v>
      </c>
      <c r="O133" s="21">
        <v>94</v>
      </c>
      <c r="P133" s="21">
        <v>3.3</v>
      </c>
      <c r="Q133" s="13" t="str">
        <f>IF(AND(K133&lt;='01_Parameters'!$B$7,OR(L133="",L133&gt;='01_Parameters'!$B$7)),"Active","Closed")</f>
        <v>Closed</v>
      </c>
      <c r="R133" s="13" t="str">
        <f t="shared" si="6"/>
        <v>PASS</v>
      </c>
      <c r="S133" s="13" t="str">
        <f t="shared" si="7"/>
        <v>PASS</v>
      </c>
      <c r="T133" s="13" t="str">
        <f t="shared" si="8"/>
        <v>PASS</v>
      </c>
    </row>
    <row r="134" spans="1:20">
      <c r="A134" s="6" t="s">
        <v>676</v>
      </c>
      <c r="B134" s="6" t="s">
        <v>677</v>
      </c>
      <c r="C134" s="6" t="s">
        <v>678</v>
      </c>
      <c r="D134" s="6">
        <v>30677985120</v>
      </c>
      <c r="E134" s="6" t="s">
        <v>679</v>
      </c>
      <c r="F134" s="6" t="s">
        <v>74</v>
      </c>
      <c r="G134" s="6" t="s">
        <v>62</v>
      </c>
      <c r="H134" s="6" t="s">
        <v>107</v>
      </c>
      <c r="I134" s="6" t="s">
        <v>121</v>
      </c>
      <c r="J134" s="6" t="s">
        <v>478</v>
      </c>
      <c r="K134" s="20">
        <v>41882</v>
      </c>
      <c r="L134" s="20"/>
      <c r="M134" s="6" t="s">
        <v>110</v>
      </c>
      <c r="N134" s="6" t="s">
        <v>314</v>
      </c>
      <c r="O134" s="21">
        <v>35</v>
      </c>
      <c r="P134" s="21">
        <v>1</v>
      </c>
      <c r="Q134" s="13" t="str">
        <f>IF(AND(K134&lt;='01_Parameters'!$B$7,OR(L134="",L134&gt;='01_Parameters'!$B$7)),"Active","Closed")</f>
        <v>Active</v>
      </c>
      <c r="R134" s="13" t="str">
        <f t="shared" si="6"/>
        <v>PASS</v>
      </c>
      <c r="S134" s="13" t="str">
        <f t="shared" si="7"/>
        <v>PASS</v>
      </c>
      <c r="T134" s="13" t="str">
        <f t="shared" si="8"/>
        <v>PASS</v>
      </c>
    </row>
    <row r="135" spans="1:20">
      <c r="A135" s="6" t="s">
        <v>680</v>
      </c>
      <c r="B135" s="6" t="s">
        <v>681</v>
      </c>
      <c r="C135" s="6" t="s">
        <v>682</v>
      </c>
      <c r="D135" s="6">
        <v>56995601427</v>
      </c>
      <c r="E135" s="6" t="s">
        <v>683</v>
      </c>
      <c r="F135" s="6" t="s">
        <v>74</v>
      </c>
      <c r="G135" s="6" t="s">
        <v>62</v>
      </c>
      <c r="H135" s="6" t="s">
        <v>147</v>
      </c>
      <c r="I135" s="6" t="s">
        <v>148</v>
      </c>
      <c r="J135" s="6" t="s">
        <v>499</v>
      </c>
      <c r="K135" s="20">
        <v>44423</v>
      </c>
      <c r="L135" s="20"/>
      <c r="M135" s="6" t="s">
        <v>110</v>
      </c>
      <c r="N135" s="6" t="s">
        <v>314</v>
      </c>
      <c r="O135" s="21">
        <v>0</v>
      </c>
      <c r="P135" s="21">
        <v>0</v>
      </c>
      <c r="Q135" s="13" t="str">
        <f>IF(AND(K135&lt;='01_Parameters'!$B$7,OR(L135="",L135&gt;='01_Parameters'!$B$7)),"Active","Closed")</f>
        <v>Active</v>
      </c>
      <c r="R135" s="13" t="str">
        <f t="shared" si="6"/>
        <v>PASS</v>
      </c>
      <c r="S135" s="13" t="str">
        <f t="shared" si="7"/>
        <v>PASS</v>
      </c>
      <c r="T135" s="13" t="str">
        <f t="shared" si="8"/>
        <v>PASS</v>
      </c>
    </row>
    <row r="136" spans="1:20">
      <c r="A136" s="6" t="s">
        <v>684</v>
      </c>
      <c r="B136" s="6" t="s">
        <v>685</v>
      </c>
      <c r="C136" s="6" t="s">
        <v>686</v>
      </c>
      <c r="D136" s="6">
        <v>5916811265</v>
      </c>
      <c r="E136" s="6" t="s">
        <v>687</v>
      </c>
      <c r="F136" s="6" t="s">
        <v>74</v>
      </c>
      <c r="G136" s="6" t="s">
        <v>62</v>
      </c>
      <c r="H136" s="6" t="s">
        <v>126</v>
      </c>
      <c r="I136" s="6" t="s">
        <v>153</v>
      </c>
      <c r="J136" s="6" t="s">
        <v>464</v>
      </c>
      <c r="K136" s="20">
        <v>43251</v>
      </c>
      <c r="L136" s="20">
        <v>45904</v>
      </c>
      <c r="M136" s="6" t="s">
        <v>215</v>
      </c>
      <c r="N136" s="6" t="s">
        <v>314</v>
      </c>
      <c r="O136" s="21">
        <v>28</v>
      </c>
      <c r="P136" s="21">
        <v>1.1000000000000001</v>
      </c>
      <c r="Q136" s="13" t="str">
        <f>IF(AND(K136&lt;='01_Parameters'!$B$7,OR(L136="",L136&gt;='01_Parameters'!$B$7)),"Active","Closed")</f>
        <v>Closed</v>
      </c>
      <c r="R136" s="13" t="str">
        <f t="shared" si="6"/>
        <v>PASS</v>
      </c>
      <c r="S136" s="13" t="str">
        <f t="shared" si="7"/>
        <v>PASS</v>
      </c>
      <c r="T136" s="13" t="str">
        <f t="shared" si="8"/>
        <v>PASS</v>
      </c>
    </row>
    <row r="137" spans="1:20">
      <c r="A137" s="6" t="s">
        <v>688</v>
      </c>
      <c r="B137" s="6" t="s">
        <v>689</v>
      </c>
      <c r="C137" s="6" t="s">
        <v>690</v>
      </c>
      <c r="D137" s="6">
        <v>37872374552</v>
      </c>
      <c r="E137" s="6" t="s">
        <v>691</v>
      </c>
      <c r="F137" s="6" t="s">
        <v>74</v>
      </c>
      <c r="G137" s="6" t="s">
        <v>62</v>
      </c>
      <c r="H137" s="6" t="s">
        <v>107</v>
      </c>
      <c r="I137" s="6" t="s">
        <v>138</v>
      </c>
      <c r="J137" s="6" t="s">
        <v>450</v>
      </c>
      <c r="K137" s="20">
        <v>44931</v>
      </c>
      <c r="L137" s="20"/>
      <c r="M137" s="6" t="s">
        <v>110</v>
      </c>
      <c r="N137" s="6" t="s">
        <v>314</v>
      </c>
      <c r="O137" s="21">
        <v>18</v>
      </c>
      <c r="P137" s="21">
        <v>0.6</v>
      </c>
      <c r="Q137" s="13" t="str">
        <f>IF(AND(K137&lt;='01_Parameters'!$B$7,OR(L137="",L137&gt;='01_Parameters'!$B$7)),"Active","Closed")</f>
        <v>Active</v>
      </c>
      <c r="R137" s="13" t="str">
        <f t="shared" si="6"/>
        <v>PASS</v>
      </c>
      <c r="S137" s="13" t="str">
        <f t="shared" si="7"/>
        <v>PASS</v>
      </c>
      <c r="T137" s="13" t="str">
        <f t="shared" si="8"/>
        <v>PASS</v>
      </c>
    </row>
    <row r="138" spans="1:20">
      <c r="A138" s="6" t="s">
        <v>692</v>
      </c>
      <c r="B138" s="6" t="s">
        <v>693</v>
      </c>
      <c r="C138" s="6" t="s">
        <v>694</v>
      </c>
      <c r="D138" s="6">
        <v>14464556201</v>
      </c>
      <c r="E138" s="6" t="s">
        <v>695</v>
      </c>
      <c r="F138" s="6" t="s">
        <v>77</v>
      </c>
      <c r="G138" s="6" t="s">
        <v>62</v>
      </c>
      <c r="H138" s="6" t="s">
        <v>147</v>
      </c>
      <c r="I138" s="6" t="s">
        <v>148</v>
      </c>
      <c r="J138" s="6" t="s">
        <v>696</v>
      </c>
      <c r="K138" s="20">
        <v>42114</v>
      </c>
      <c r="L138" s="20"/>
      <c r="M138" s="6" t="s">
        <v>110</v>
      </c>
      <c r="N138" s="6" t="s">
        <v>314</v>
      </c>
      <c r="O138" s="21">
        <v>0</v>
      </c>
      <c r="P138" s="21">
        <v>0</v>
      </c>
      <c r="Q138" s="13" t="str">
        <f>IF(AND(K138&lt;='01_Parameters'!$B$7,OR(L138="",L138&gt;='01_Parameters'!$B$7)),"Active","Closed")</f>
        <v>Active</v>
      </c>
      <c r="R138" s="13" t="str">
        <f t="shared" si="6"/>
        <v>PASS</v>
      </c>
      <c r="S138" s="13" t="str">
        <f t="shared" si="7"/>
        <v>PASS</v>
      </c>
      <c r="T138" s="13" t="str">
        <f t="shared" si="8"/>
        <v>PASS</v>
      </c>
    </row>
    <row r="139" spans="1:20">
      <c r="A139" s="6" t="s">
        <v>697</v>
      </c>
      <c r="B139" s="6" t="s">
        <v>698</v>
      </c>
      <c r="C139" s="6" t="s">
        <v>699</v>
      </c>
      <c r="D139" s="6">
        <v>63046231377</v>
      </c>
      <c r="E139" s="6" t="s">
        <v>700</v>
      </c>
      <c r="F139" s="6" t="s">
        <v>77</v>
      </c>
      <c r="G139" s="6" t="s">
        <v>62</v>
      </c>
      <c r="H139" s="6" t="s">
        <v>107</v>
      </c>
      <c r="I139" s="6" t="s">
        <v>108</v>
      </c>
      <c r="J139" s="6" t="s">
        <v>696</v>
      </c>
      <c r="K139" s="20">
        <v>44046</v>
      </c>
      <c r="L139" s="20"/>
      <c r="M139" s="6" t="s">
        <v>110</v>
      </c>
      <c r="N139" s="6" t="s">
        <v>314</v>
      </c>
      <c r="O139" s="21">
        <v>62</v>
      </c>
      <c r="P139" s="21">
        <v>2.2000000000000002</v>
      </c>
      <c r="Q139" s="13" t="str">
        <f>IF(AND(K139&lt;='01_Parameters'!$B$7,OR(L139="",L139&gt;='01_Parameters'!$B$7)),"Active","Closed")</f>
        <v>Active</v>
      </c>
      <c r="R139" s="13" t="str">
        <f t="shared" si="6"/>
        <v>PASS</v>
      </c>
      <c r="S139" s="13" t="str">
        <f t="shared" si="7"/>
        <v>PASS</v>
      </c>
      <c r="T139" s="13" t="str">
        <f t="shared" si="8"/>
        <v>PASS</v>
      </c>
    </row>
    <row r="140" spans="1:20">
      <c r="A140" s="6" t="s">
        <v>701</v>
      </c>
      <c r="B140" s="6" t="s">
        <v>702</v>
      </c>
      <c r="C140" s="6" t="s">
        <v>703</v>
      </c>
      <c r="D140" s="6">
        <v>89893479206</v>
      </c>
      <c r="E140" s="6" t="s">
        <v>704</v>
      </c>
      <c r="F140" s="6" t="s">
        <v>77</v>
      </c>
      <c r="G140" s="6" t="s">
        <v>62</v>
      </c>
      <c r="H140" s="6" t="s">
        <v>107</v>
      </c>
      <c r="I140" s="6" t="s">
        <v>138</v>
      </c>
      <c r="J140" s="6" t="s">
        <v>705</v>
      </c>
      <c r="K140" s="20">
        <v>41136</v>
      </c>
      <c r="L140" s="20"/>
      <c r="M140" s="6" t="s">
        <v>110</v>
      </c>
      <c r="N140" s="6" t="s">
        <v>314</v>
      </c>
      <c r="O140" s="21">
        <v>46</v>
      </c>
      <c r="P140" s="21">
        <v>1.5</v>
      </c>
      <c r="Q140" s="13" t="str">
        <f>IF(AND(K140&lt;='01_Parameters'!$B$7,OR(L140="",L140&gt;='01_Parameters'!$B$7)),"Active","Closed")</f>
        <v>Active</v>
      </c>
      <c r="R140" s="13" t="str">
        <f t="shared" si="6"/>
        <v>PASS</v>
      </c>
      <c r="S140" s="13" t="str">
        <f t="shared" si="7"/>
        <v>PASS</v>
      </c>
      <c r="T140" s="13" t="str">
        <f t="shared" si="8"/>
        <v>PASS</v>
      </c>
    </row>
    <row r="141" spans="1:20">
      <c r="A141" s="6" t="s">
        <v>706</v>
      </c>
      <c r="B141" s="6" t="s">
        <v>707</v>
      </c>
      <c r="C141" s="6" t="s">
        <v>708</v>
      </c>
      <c r="D141" s="6">
        <v>16756620526</v>
      </c>
      <c r="E141" s="6" t="s">
        <v>709</v>
      </c>
      <c r="F141" s="6" t="s">
        <v>77</v>
      </c>
      <c r="G141" s="6" t="s">
        <v>62</v>
      </c>
      <c r="H141" s="6" t="s">
        <v>126</v>
      </c>
      <c r="I141" s="6" t="s">
        <v>182</v>
      </c>
      <c r="J141" s="6" t="s">
        <v>696</v>
      </c>
      <c r="K141" s="20">
        <v>40340</v>
      </c>
      <c r="L141" s="20"/>
      <c r="M141" s="6" t="s">
        <v>110</v>
      </c>
      <c r="N141" s="6" t="s">
        <v>314</v>
      </c>
      <c r="O141" s="21">
        <v>42</v>
      </c>
      <c r="P141" s="21">
        <v>1.3</v>
      </c>
      <c r="Q141" s="13" t="str">
        <f>IF(AND(K141&lt;='01_Parameters'!$B$7,OR(L141="",L141&gt;='01_Parameters'!$B$7)),"Active","Closed")</f>
        <v>Active</v>
      </c>
      <c r="R141" s="13" t="str">
        <f t="shared" si="6"/>
        <v>PASS</v>
      </c>
      <c r="S141" s="13" t="str">
        <f t="shared" si="7"/>
        <v>PASS</v>
      </c>
      <c r="T141" s="13" t="str">
        <f t="shared" si="8"/>
        <v>PASS</v>
      </c>
    </row>
    <row r="142" spans="1:20">
      <c r="A142" s="6" t="s">
        <v>710</v>
      </c>
      <c r="B142" s="6" t="s">
        <v>711</v>
      </c>
      <c r="C142" s="6" t="s">
        <v>712</v>
      </c>
      <c r="D142" s="6">
        <v>68539000763</v>
      </c>
      <c r="E142" s="6" t="s">
        <v>713</v>
      </c>
      <c r="F142" s="6" t="s">
        <v>77</v>
      </c>
      <c r="G142" s="6" t="s">
        <v>62</v>
      </c>
      <c r="H142" s="6" t="s">
        <v>126</v>
      </c>
      <c r="I142" s="6" t="s">
        <v>127</v>
      </c>
      <c r="J142" s="6" t="s">
        <v>714</v>
      </c>
      <c r="K142" s="20">
        <v>44129</v>
      </c>
      <c r="L142" s="20"/>
      <c r="M142" s="6" t="s">
        <v>110</v>
      </c>
      <c r="N142" s="6" t="s">
        <v>314</v>
      </c>
      <c r="O142" s="21">
        <v>18</v>
      </c>
      <c r="P142" s="21">
        <v>0.7</v>
      </c>
      <c r="Q142" s="13" t="str">
        <f>IF(AND(K142&lt;='01_Parameters'!$B$7,OR(L142="",L142&gt;='01_Parameters'!$B$7)),"Active","Closed")</f>
        <v>Active</v>
      </c>
      <c r="R142" s="13" t="str">
        <f t="shared" si="6"/>
        <v>PASS</v>
      </c>
      <c r="S142" s="13" t="str">
        <f t="shared" si="7"/>
        <v>PASS</v>
      </c>
      <c r="T142" s="13" t="str">
        <f t="shared" si="8"/>
        <v>PASS</v>
      </c>
    </row>
    <row r="143" spans="1:20">
      <c r="A143" s="6" t="s">
        <v>715</v>
      </c>
      <c r="B143" s="6" t="s">
        <v>716</v>
      </c>
      <c r="C143" s="6" t="s">
        <v>717</v>
      </c>
      <c r="D143" s="6">
        <v>99980484474</v>
      </c>
      <c r="E143" s="6" t="s">
        <v>718</v>
      </c>
      <c r="F143" s="6" t="s">
        <v>77</v>
      </c>
      <c r="G143" s="6" t="s">
        <v>62</v>
      </c>
      <c r="H143" s="6" t="s">
        <v>132</v>
      </c>
      <c r="I143" s="6" t="s">
        <v>133</v>
      </c>
      <c r="J143" s="6" t="s">
        <v>714</v>
      </c>
      <c r="K143" s="20">
        <v>44073</v>
      </c>
      <c r="L143" s="20"/>
      <c r="M143" s="6" t="s">
        <v>110</v>
      </c>
      <c r="N143" s="6" t="s">
        <v>314</v>
      </c>
      <c r="O143" s="21">
        <v>103</v>
      </c>
      <c r="P143" s="21">
        <v>2.7</v>
      </c>
      <c r="Q143" s="13" t="str">
        <f>IF(AND(K143&lt;='01_Parameters'!$B$7,OR(L143="",L143&gt;='01_Parameters'!$B$7)),"Active","Closed")</f>
        <v>Active</v>
      </c>
      <c r="R143" s="13" t="str">
        <f t="shared" si="6"/>
        <v>PASS</v>
      </c>
      <c r="S143" s="13" t="str">
        <f t="shared" si="7"/>
        <v>PASS</v>
      </c>
      <c r="T143" s="13" t="str">
        <f t="shared" si="8"/>
        <v>PASS</v>
      </c>
    </row>
    <row r="144" spans="1:20">
      <c r="A144" s="6" t="s">
        <v>719</v>
      </c>
      <c r="B144" s="6" t="s">
        <v>720</v>
      </c>
      <c r="C144" s="6" t="s">
        <v>721</v>
      </c>
      <c r="D144" s="6">
        <v>95297357629</v>
      </c>
      <c r="E144" s="6" t="s">
        <v>722</v>
      </c>
      <c r="F144" s="6" t="s">
        <v>77</v>
      </c>
      <c r="G144" s="6" t="s">
        <v>62</v>
      </c>
      <c r="H144" s="6" t="s">
        <v>132</v>
      </c>
      <c r="I144" s="6" t="s">
        <v>133</v>
      </c>
      <c r="J144" s="6" t="s">
        <v>696</v>
      </c>
      <c r="K144" s="20">
        <v>45419</v>
      </c>
      <c r="L144" s="20"/>
      <c r="M144" s="6" t="s">
        <v>110</v>
      </c>
      <c r="N144" s="6" t="s">
        <v>314</v>
      </c>
      <c r="O144" s="21">
        <v>98</v>
      </c>
      <c r="P144" s="21">
        <v>3</v>
      </c>
      <c r="Q144" s="13" t="str">
        <f>IF(AND(K144&lt;='01_Parameters'!$B$7,OR(L144="",L144&gt;='01_Parameters'!$B$7)),"Active","Closed")</f>
        <v>Active</v>
      </c>
      <c r="R144" s="13" t="str">
        <f t="shared" si="6"/>
        <v>PASS</v>
      </c>
      <c r="S144" s="13" t="str">
        <f t="shared" si="7"/>
        <v>PASS</v>
      </c>
      <c r="T144" s="13" t="str">
        <f t="shared" si="8"/>
        <v>PASS</v>
      </c>
    </row>
    <row r="145" spans="1:20">
      <c r="A145" s="6" t="s">
        <v>723</v>
      </c>
      <c r="B145" s="6" t="s">
        <v>724</v>
      </c>
      <c r="C145" s="6" t="s">
        <v>725</v>
      </c>
      <c r="D145" s="6">
        <v>31484245900</v>
      </c>
      <c r="E145" s="6" t="s">
        <v>726</v>
      </c>
      <c r="F145" s="6" t="s">
        <v>77</v>
      </c>
      <c r="G145" s="6" t="s">
        <v>62</v>
      </c>
      <c r="H145" s="6" t="s">
        <v>132</v>
      </c>
      <c r="I145" s="6" t="s">
        <v>133</v>
      </c>
      <c r="J145" s="6" t="s">
        <v>714</v>
      </c>
      <c r="K145" s="20">
        <v>43319</v>
      </c>
      <c r="L145" s="20"/>
      <c r="M145" s="6" t="s">
        <v>110</v>
      </c>
      <c r="N145" s="6" t="s">
        <v>314</v>
      </c>
      <c r="O145" s="21">
        <v>163</v>
      </c>
      <c r="P145" s="21">
        <v>6.6</v>
      </c>
      <c r="Q145" s="13" t="str">
        <f>IF(AND(K145&lt;='01_Parameters'!$B$7,OR(L145="",L145&gt;='01_Parameters'!$B$7)),"Active","Closed")</f>
        <v>Active</v>
      </c>
      <c r="R145" s="13" t="str">
        <f t="shared" si="6"/>
        <v>PASS</v>
      </c>
      <c r="S145" s="13" t="str">
        <f t="shared" si="7"/>
        <v>PASS</v>
      </c>
      <c r="T145" s="13" t="str">
        <f t="shared" si="8"/>
        <v>PASS</v>
      </c>
    </row>
    <row r="146" spans="1:20">
      <c r="A146" s="6" t="s">
        <v>727</v>
      </c>
      <c r="B146" s="6" t="s">
        <v>728</v>
      </c>
      <c r="C146" s="6" t="s">
        <v>729</v>
      </c>
      <c r="D146" s="6">
        <v>1783371899</v>
      </c>
      <c r="E146" s="6" t="s">
        <v>730</v>
      </c>
      <c r="F146" s="6" t="s">
        <v>77</v>
      </c>
      <c r="G146" s="6" t="s">
        <v>62</v>
      </c>
      <c r="H146" s="6" t="s">
        <v>107</v>
      </c>
      <c r="I146" s="6" t="s">
        <v>138</v>
      </c>
      <c r="J146" s="6" t="s">
        <v>696</v>
      </c>
      <c r="K146" s="20">
        <v>45386</v>
      </c>
      <c r="L146" s="20"/>
      <c r="M146" s="6" t="s">
        <v>110</v>
      </c>
      <c r="N146" s="6" t="s">
        <v>314</v>
      </c>
      <c r="O146" s="21">
        <v>50</v>
      </c>
      <c r="P146" s="21">
        <v>1.5</v>
      </c>
      <c r="Q146" s="13" t="str">
        <f>IF(AND(K146&lt;='01_Parameters'!$B$7,OR(L146="",L146&gt;='01_Parameters'!$B$7)),"Active","Closed")</f>
        <v>Active</v>
      </c>
      <c r="R146" s="13" t="str">
        <f t="shared" si="6"/>
        <v>PASS</v>
      </c>
      <c r="S146" s="13" t="str">
        <f t="shared" si="7"/>
        <v>PASS</v>
      </c>
      <c r="T146" s="13" t="str">
        <f t="shared" si="8"/>
        <v>PASS</v>
      </c>
    </row>
    <row r="147" spans="1:20">
      <c r="A147" s="6" t="s">
        <v>731</v>
      </c>
      <c r="B147" s="6" t="s">
        <v>732</v>
      </c>
      <c r="C147" s="6" t="s">
        <v>733</v>
      </c>
      <c r="D147" s="6">
        <v>8068678547</v>
      </c>
      <c r="E147" s="6" t="s">
        <v>734</v>
      </c>
      <c r="F147" s="6" t="s">
        <v>77</v>
      </c>
      <c r="G147" s="6" t="s">
        <v>62</v>
      </c>
      <c r="H147" s="6" t="s">
        <v>107</v>
      </c>
      <c r="I147" s="6" t="s">
        <v>121</v>
      </c>
      <c r="J147" s="6" t="s">
        <v>705</v>
      </c>
      <c r="K147" s="20">
        <v>41386</v>
      </c>
      <c r="L147" s="20"/>
      <c r="M147" s="6" t="s">
        <v>110</v>
      </c>
      <c r="N147" s="6" t="s">
        <v>314</v>
      </c>
      <c r="O147" s="21">
        <v>27</v>
      </c>
      <c r="P147" s="21">
        <v>0.8</v>
      </c>
      <c r="Q147" s="13" t="str">
        <f>IF(AND(K147&lt;='01_Parameters'!$B$7,OR(L147="",L147&gt;='01_Parameters'!$B$7)),"Active","Closed")</f>
        <v>Active</v>
      </c>
      <c r="R147" s="13" t="str">
        <f t="shared" si="6"/>
        <v>PASS</v>
      </c>
      <c r="S147" s="13" t="str">
        <f t="shared" si="7"/>
        <v>PASS</v>
      </c>
      <c r="T147" s="13" t="str">
        <f t="shared" si="8"/>
        <v>PASS</v>
      </c>
    </row>
    <row r="148" spans="1:20">
      <c r="A148" s="6" t="s">
        <v>735</v>
      </c>
      <c r="B148" s="6" t="s">
        <v>736</v>
      </c>
      <c r="C148" s="6" t="s">
        <v>737</v>
      </c>
      <c r="D148" s="6">
        <v>91510806457</v>
      </c>
      <c r="E148" s="6" t="s">
        <v>738</v>
      </c>
      <c r="F148" s="6" t="s">
        <v>77</v>
      </c>
      <c r="G148" s="6" t="s">
        <v>62</v>
      </c>
      <c r="H148" s="6" t="s">
        <v>126</v>
      </c>
      <c r="I148" s="6" t="s">
        <v>182</v>
      </c>
      <c r="J148" s="6" t="s">
        <v>705</v>
      </c>
      <c r="K148" s="20">
        <v>40361</v>
      </c>
      <c r="L148" s="20">
        <v>46046</v>
      </c>
      <c r="M148" s="6" t="s">
        <v>215</v>
      </c>
      <c r="N148" s="6" t="s">
        <v>314</v>
      </c>
      <c r="O148" s="21">
        <v>45</v>
      </c>
      <c r="P148" s="21">
        <v>2</v>
      </c>
      <c r="Q148" s="13" t="str">
        <f>IF(AND(K148&lt;='01_Parameters'!$B$7,OR(L148="",L148&gt;='01_Parameters'!$B$7)),"Active","Closed")</f>
        <v>Closed</v>
      </c>
      <c r="R148" s="13" t="str">
        <f t="shared" si="6"/>
        <v>PASS</v>
      </c>
      <c r="S148" s="13" t="str">
        <f t="shared" si="7"/>
        <v>PASS</v>
      </c>
      <c r="T148" s="13" t="str">
        <f t="shared" si="8"/>
        <v>PASS</v>
      </c>
    </row>
    <row r="149" spans="1:20">
      <c r="A149" s="6" t="s">
        <v>739</v>
      </c>
      <c r="B149" s="6" t="s">
        <v>740</v>
      </c>
      <c r="C149" s="6" t="s">
        <v>741</v>
      </c>
      <c r="D149" s="6">
        <v>76536759966</v>
      </c>
      <c r="E149" s="6" t="s">
        <v>742</v>
      </c>
      <c r="F149" s="6" t="s">
        <v>77</v>
      </c>
      <c r="G149" s="6" t="s">
        <v>62</v>
      </c>
      <c r="H149" s="6" t="s">
        <v>132</v>
      </c>
      <c r="I149" s="6" t="s">
        <v>133</v>
      </c>
      <c r="J149" s="6" t="s">
        <v>714</v>
      </c>
      <c r="K149" s="20">
        <v>44709</v>
      </c>
      <c r="L149" s="20"/>
      <c r="M149" s="6" t="s">
        <v>110</v>
      </c>
      <c r="N149" s="6" t="s">
        <v>314</v>
      </c>
      <c r="O149" s="21">
        <v>92</v>
      </c>
      <c r="P149" s="21">
        <v>2.9</v>
      </c>
      <c r="Q149" s="13" t="str">
        <f>IF(AND(K149&lt;='01_Parameters'!$B$7,OR(L149="",L149&gt;='01_Parameters'!$B$7)),"Active","Closed")</f>
        <v>Active</v>
      </c>
      <c r="R149" s="13" t="str">
        <f t="shared" si="6"/>
        <v>PASS</v>
      </c>
      <c r="S149" s="13" t="str">
        <f t="shared" si="7"/>
        <v>PASS</v>
      </c>
      <c r="T149" s="13" t="str">
        <f t="shared" si="8"/>
        <v>PASS</v>
      </c>
    </row>
    <row r="150" spans="1:20">
      <c r="A150" s="6" t="s">
        <v>743</v>
      </c>
      <c r="B150" s="6" t="s">
        <v>744</v>
      </c>
      <c r="C150" s="6" t="s">
        <v>745</v>
      </c>
      <c r="D150" s="6">
        <v>97541950628</v>
      </c>
      <c r="E150" s="6" t="s">
        <v>746</v>
      </c>
      <c r="F150" s="6" t="s">
        <v>77</v>
      </c>
      <c r="G150" s="6" t="s">
        <v>62</v>
      </c>
      <c r="H150" s="6" t="s">
        <v>126</v>
      </c>
      <c r="I150" s="6" t="s">
        <v>182</v>
      </c>
      <c r="J150" s="6" t="s">
        <v>747</v>
      </c>
      <c r="K150" s="20">
        <v>42355</v>
      </c>
      <c r="L150" s="20"/>
      <c r="M150" s="6" t="s">
        <v>110</v>
      </c>
      <c r="N150" s="6" t="s">
        <v>314</v>
      </c>
      <c r="O150" s="21">
        <v>37</v>
      </c>
      <c r="P150" s="21">
        <v>1.4</v>
      </c>
      <c r="Q150" s="13" t="str">
        <f>IF(AND(K150&lt;='01_Parameters'!$B$7,OR(L150="",L150&gt;='01_Parameters'!$B$7)),"Active","Closed")</f>
        <v>Active</v>
      </c>
      <c r="R150" s="13" t="str">
        <f t="shared" si="6"/>
        <v>PASS</v>
      </c>
      <c r="S150" s="13" t="str">
        <f t="shared" si="7"/>
        <v>PASS</v>
      </c>
      <c r="T150" s="13" t="str">
        <f t="shared" si="8"/>
        <v>PASS</v>
      </c>
    </row>
    <row r="151" spans="1:20">
      <c r="A151" s="6" t="s">
        <v>748</v>
      </c>
      <c r="B151" s="6" t="s">
        <v>749</v>
      </c>
      <c r="C151" s="6" t="s">
        <v>750</v>
      </c>
      <c r="D151" s="6">
        <v>70432968484</v>
      </c>
      <c r="E151" s="6" t="s">
        <v>751</v>
      </c>
      <c r="F151" s="6" t="s">
        <v>77</v>
      </c>
      <c r="G151" s="6" t="s">
        <v>62</v>
      </c>
      <c r="H151" s="6" t="s">
        <v>126</v>
      </c>
      <c r="I151" s="6" t="s">
        <v>182</v>
      </c>
      <c r="J151" s="6" t="s">
        <v>696</v>
      </c>
      <c r="K151" s="20">
        <v>43764</v>
      </c>
      <c r="L151" s="20"/>
      <c r="M151" s="6" t="s">
        <v>110</v>
      </c>
      <c r="N151" s="6" t="s">
        <v>314</v>
      </c>
      <c r="O151" s="21">
        <v>18</v>
      </c>
      <c r="P151" s="21">
        <v>0.6</v>
      </c>
      <c r="Q151" s="13" t="str">
        <f>IF(AND(K151&lt;='01_Parameters'!$B$7,OR(L151="",L151&gt;='01_Parameters'!$B$7)),"Active","Closed")</f>
        <v>Active</v>
      </c>
      <c r="R151" s="13" t="str">
        <f t="shared" si="6"/>
        <v>PASS</v>
      </c>
      <c r="S151" s="13" t="str">
        <f t="shared" si="7"/>
        <v>PASS</v>
      </c>
      <c r="T151" s="13" t="str">
        <f t="shared" si="8"/>
        <v>PASS</v>
      </c>
    </row>
    <row r="152" spans="1:20">
      <c r="A152" s="6" t="s">
        <v>752</v>
      </c>
      <c r="B152" s="6" t="s">
        <v>753</v>
      </c>
      <c r="C152" s="6" t="s">
        <v>754</v>
      </c>
      <c r="D152" s="6">
        <v>31285570125</v>
      </c>
      <c r="E152" s="6" t="s">
        <v>755</v>
      </c>
      <c r="F152" s="6" t="s">
        <v>77</v>
      </c>
      <c r="G152" s="6" t="s">
        <v>62</v>
      </c>
      <c r="H152" s="6" t="s">
        <v>132</v>
      </c>
      <c r="I152" s="6" t="s">
        <v>133</v>
      </c>
      <c r="J152" s="6" t="s">
        <v>696</v>
      </c>
      <c r="K152" s="20">
        <v>42084</v>
      </c>
      <c r="L152" s="20"/>
      <c r="M152" s="6" t="s">
        <v>110</v>
      </c>
      <c r="N152" s="6" t="s">
        <v>314</v>
      </c>
      <c r="O152" s="21">
        <v>115</v>
      </c>
      <c r="P152" s="21">
        <v>3.4</v>
      </c>
      <c r="Q152" s="13" t="str">
        <f>IF(AND(K152&lt;='01_Parameters'!$B$7,OR(L152="",L152&gt;='01_Parameters'!$B$7)),"Active","Closed")</f>
        <v>Active</v>
      </c>
      <c r="R152" s="13" t="str">
        <f t="shared" si="6"/>
        <v>PASS</v>
      </c>
      <c r="S152" s="13" t="str">
        <f t="shared" si="7"/>
        <v>PASS</v>
      </c>
      <c r="T152" s="13" t="str">
        <f t="shared" si="8"/>
        <v>PASS</v>
      </c>
    </row>
    <row r="153" spans="1:20">
      <c r="A153" s="6" t="s">
        <v>756</v>
      </c>
      <c r="B153" s="6" t="s">
        <v>757</v>
      </c>
      <c r="C153" s="6" t="s">
        <v>758</v>
      </c>
      <c r="D153" s="6">
        <v>13965359496</v>
      </c>
      <c r="E153" s="6" t="s">
        <v>759</v>
      </c>
      <c r="F153" s="6" t="s">
        <v>77</v>
      </c>
      <c r="G153" s="6" t="s">
        <v>62</v>
      </c>
      <c r="H153" s="6" t="s">
        <v>147</v>
      </c>
      <c r="I153" s="6" t="s">
        <v>148</v>
      </c>
      <c r="J153" s="6" t="s">
        <v>705</v>
      </c>
      <c r="K153" s="20">
        <v>41797</v>
      </c>
      <c r="L153" s="20"/>
      <c r="M153" s="6" t="s">
        <v>110</v>
      </c>
      <c r="N153" s="6" t="s">
        <v>314</v>
      </c>
      <c r="O153" s="21">
        <v>0</v>
      </c>
      <c r="P153" s="21">
        <v>0</v>
      </c>
      <c r="Q153" s="13" t="str">
        <f>IF(AND(K153&lt;='01_Parameters'!$B$7,OR(L153="",L153&gt;='01_Parameters'!$B$7)),"Active","Closed")</f>
        <v>Active</v>
      </c>
      <c r="R153" s="13" t="str">
        <f t="shared" si="6"/>
        <v>PASS</v>
      </c>
      <c r="S153" s="13" t="str">
        <f t="shared" si="7"/>
        <v>PASS</v>
      </c>
      <c r="T153" s="13" t="str">
        <f t="shared" si="8"/>
        <v>PASS</v>
      </c>
    </row>
    <row r="154" spans="1:20">
      <c r="A154" s="6" t="s">
        <v>760</v>
      </c>
      <c r="B154" s="6" t="s">
        <v>761</v>
      </c>
      <c r="C154" s="6" t="s">
        <v>762</v>
      </c>
      <c r="D154" s="6">
        <v>98102011076</v>
      </c>
      <c r="E154" s="6" t="s">
        <v>763</v>
      </c>
      <c r="F154" s="6" t="s">
        <v>80</v>
      </c>
      <c r="G154" s="6" t="s">
        <v>66</v>
      </c>
      <c r="H154" s="6" t="s">
        <v>147</v>
      </c>
      <c r="I154" s="6" t="s">
        <v>148</v>
      </c>
      <c r="J154" s="6" t="s">
        <v>764</v>
      </c>
      <c r="K154" s="20">
        <v>44119</v>
      </c>
      <c r="L154" s="20">
        <v>46079</v>
      </c>
      <c r="M154" s="6" t="s">
        <v>215</v>
      </c>
      <c r="N154" s="6" t="s">
        <v>765</v>
      </c>
      <c r="O154" s="21">
        <v>0</v>
      </c>
      <c r="P154" s="21">
        <v>0</v>
      </c>
      <c r="Q154" s="13" t="str">
        <f>IF(AND(K154&lt;='01_Parameters'!$B$7,OR(L154="",L154&gt;='01_Parameters'!$B$7)),"Active","Closed")</f>
        <v>Closed</v>
      </c>
      <c r="R154" s="13" t="str">
        <f t="shared" si="6"/>
        <v>PASS</v>
      </c>
      <c r="S154" s="13" t="str">
        <f t="shared" si="7"/>
        <v>PASS</v>
      </c>
      <c r="T154" s="13" t="str">
        <f t="shared" si="8"/>
        <v>PASS</v>
      </c>
    </row>
    <row r="155" spans="1:20">
      <c r="A155" s="6" t="s">
        <v>766</v>
      </c>
      <c r="B155" s="6" t="s">
        <v>767</v>
      </c>
      <c r="C155" s="6" t="s">
        <v>768</v>
      </c>
      <c r="D155" s="6">
        <v>58075744625</v>
      </c>
      <c r="E155" s="6" t="s">
        <v>769</v>
      </c>
      <c r="F155" s="6" t="s">
        <v>80</v>
      </c>
      <c r="G155" s="6" t="s">
        <v>66</v>
      </c>
      <c r="H155" s="6" t="s">
        <v>126</v>
      </c>
      <c r="I155" s="6" t="s">
        <v>182</v>
      </c>
      <c r="J155" s="6" t="s">
        <v>770</v>
      </c>
      <c r="K155" s="20">
        <v>45865</v>
      </c>
      <c r="L155" s="20"/>
      <c r="M155" s="6" t="s">
        <v>110</v>
      </c>
      <c r="N155" s="6" t="s">
        <v>765</v>
      </c>
      <c r="O155" s="21">
        <v>53</v>
      </c>
      <c r="P155" s="21">
        <v>2.4</v>
      </c>
      <c r="Q155" s="13" t="str">
        <f>IF(AND(K155&lt;='01_Parameters'!$B$7,OR(L155="",L155&gt;='01_Parameters'!$B$7)),"Active","Closed")</f>
        <v>Active</v>
      </c>
      <c r="R155" s="13" t="str">
        <f t="shared" si="6"/>
        <v>PASS</v>
      </c>
      <c r="S155" s="13" t="str">
        <f t="shared" si="7"/>
        <v>PASS</v>
      </c>
      <c r="T155" s="13" t="str">
        <f t="shared" si="8"/>
        <v>PASS</v>
      </c>
    </row>
    <row r="156" spans="1:20">
      <c r="A156" s="6" t="s">
        <v>771</v>
      </c>
      <c r="B156" s="6" t="s">
        <v>772</v>
      </c>
      <c r="C156" s="6" t="s">
        <v>773</v>
      </c>
      <c r="D156" s="6">
        <v>68431907088</v>
      </c>
      <c r="E156" s="6" t="s">
        <v>774</v>
      </c>
      <c r="F156" s="6" t="s">
        <v>80</v>
      </c>
      <c r="G156" s="6" t="s">
        <v>66</v>
      </c>
      <c r="H156" s="6" t="s">
        <v>107</v>
      </c>
      <c r="I156" s="6" t="s">
        <v>108</v>
      </c>
      <c r="J156" s="6" t="s">
        <v>775</v>
      </c>
      <c r="K156" s="20">
        <v>40361</v>
      </c>
      <c r="L156" s="20"/>
      <c r="M156" s="6" t="s">
        <v>110</v>
      </c>
      <c r="N156" s="6" t="s">
        <v>765</v>
      </c>
      <c r="O156" s="21">
        <v>47</v>
      </c>
      <c r="P156" s="21">
        <v>1.3</v>
      </c>
      <c r="Q156" s="13" t="str">
        <f>IF(AND(K156&lt;='01_Parameters'!$B$7,OR(L156="",L156&gt;='01_Parameters'!$B$7)),"Active","Closed")</f>
        <v>Active</v>
      </c>
      <c r="R156" s="13" t="str">
        <f t="shared" si="6"/>
        <v>PASS</v>
      </c>
      <c r="S156" s="13" t="str">
        <f t="shared" si="7"/>
        <v>PASS</v>
      </c>
      <c r="T156" s="13" t="str">
        <f t="shared" si="8"/>
        <v>PASS</v>
      </c>
    </row>
    <row r="157" spans="1:20">
      <c r="A157" s="6" t="s">
        <v>776</v>
      </c>
      <c r="B157" s="6" t="s">
        <v>777</v>
      </c>
      <c r="C157" s="6" t="s">
        <v>778</v>
      </c>
      <c r="D157" s="6">
        <v>9109314393</v>
      </c>
      <c r="E157" s="6" t="s">
        <v>779</v>
      </c>
      <c r="F157" s="6" t="s">
        <v>80</v>
      </c>
      <c r="G157" s="6" t="s">
        <v>66</v>
      </c>
      <c r="H157" s="6" t="s">
        <v>107</v>
      </c>
      <c r="I157" s="6" t="s">
        <v>108</v>
      </c>
      <c r="J157" s="6" t="s">
        <v>764</v>
      </c>
      <c r="K157" s="20">
        <v>45790</v>
      </c>
      <c r="L157" s="20"/>
      <c r="M157" s="6" t="s">
        <v>110</v>
      </c>
      <c r="N157" s="6" t="s">
        <v>765</v>
      </c>
      <c r="O157" s="21">
        <v>18</v>
      </c>
      <c r="P157" s="21">
        <v>0.5</v>
      </c>
      <c r="Q157" s="13" t="str">
        <f>IF(AND(K157&lt;='01_Parameters'!$B$7,OR(L157="",L157&gt;='01_Parameters'!$B$7)),"Active","Closed")</f>
        <v>Active</v>
      </c>
      <c r="R157" s="13" t="str">
        <f t="shared" si="6"/>
        <v>PASS</v>
      </c>
      <c r="S157" s="13" t="str">
        <f t="shared" si="7"/>
        <v>PASS</v>
      </c>
      <c r="T157" s="13" t="str">
        <f t="shared" si="8"/>
        <v>PASS</v>
      </c>
    </row>
    <row r="158" spans="1:20">
      <c r="A158" s="6" t="s">
        <v>780</v>
      </c>
      <c r="B158" s="6" t="s">
        <v>781</v>
      </c>
      <c r="C158" s="6" t="s">
        <v>782</v>
      </c>
      <c r="D158" s="6">
        <v>60599088976</v>
      </c>
      <c r="E158" s="6" t="s">
        <v>783</v>
      </c>
      <c r="F158" s="6" t="s">
        <v>80</v>
      </c>
      <c r="G158" s="6" t="s">
        <v>66</v>
      </c>
      <c r="H158" s="6" t="s">
        <v>107</v>
      </c>
      <c r="I158" s="6" t="s">
        <v>121</v>
      </c>
      <c r="J158" s="6" t="s">
        <v>775</v>
      </c>
      <c r="K158" s="20">
        <v>44082</v>
      </c>
      <c r="L158" s="20"/>
      <c r="M158" s="6" t="s">
        <v>110</v>
      </c>
      <c r="N158" s="6" t="s">
        <v>765</v>
      </c>
      <c r="O158" s="21">
        <v>18</v>
      </c>
      <c r="P158" s="21">
        <v>0.7</v>
      </c>
      <c r="Q158" s="13" t="str">
        <f>IF(AND(K158&lt;='01_Parameters'!$B$7,OR(L158="",L158&gt;='01_Parameters'!$B$7)),"Active","Closed")</f>
        <v>Active</v>
      </c>
      <c r="R158" s="13" t="str">
        <f t="shared" si="6"/>
        <v>PASS</v>
      </c>
      <c r="S158" s="13" t="str">
        <f t="shared" si="7"/>
        <v>PASS</v>
      </c>
      <c r="T158" s="13" t="str">
        <f t="shared" si="8"/>
        <v>PASS</v>
      </c>
    </row>
    <row r="159" spans="1:20">
      <c r="A159" s="6" t="s">
        <v>784</v>
      </c>
      <c r="B159" s="6" t="s">
        <v>785</v>
      </c>
      <c r="C159" s="6" t="s">
        <v>786</v>
      </c>
      <c r="D159" s="6">
        <v>52662243902</v>
      </c>
      <c r="E159" s="6" t="s">
        <v>787</v>
      </c>
      <c r="F159" s="6" t="s">
        <v>80</v>
      </c>
      <c r="G159" s="6" t="s">
        <v>66</v>
      </c>
      <c r="H159" s="6" t="s">
        <v>126</v>
      </c>
      <c r="I159" s="6" t="s">
        <v>127</v>
      </c>
      <c r="J159" s="6" t="s">
        <v>764</v>
      </c>
      <c r="K159" s="20">
        <v>42330</v>
      </c>
      <c r="L159" s="20"/>
      <c r="M159" s="6" t="s">
        <v>110</v>
      </c>
      <c r="N159" s="6" t="s">
        <v>765</v>
      </c>
      <c r="O159" s="21">
        <v>102</v>
      </c>
      <c r="P159" s="21">
        <v>2.9</v>
      </c>
      <c r="Q159" s="13" t="str">
        <f>IF(AND(K159&lt;='01_Parameters'!$B$7,OR(L159="",L159&gt;='01_Parameters'!$B$7)),"Active","Closed")</f>
        <v>Active</v>
      </c>
      <c r="R159" s="13" t="str">
        <f t="shared" si="6"/>
        <v>PASS</v>
      </c>
      <c r="S159" s="13" t="str">
        <f t="shared" si="7"/>
        <v>PASS</v>
      </c>
      <c r="T159" s="13" t="str">
        <f t="shared" si="8"/>
        <v>PASS</v>
      </c>
    </row>
    <row r="160" spans="1:20">
      <c r="A160" s="6" t="s">
        <v>788</v>
      </c>
      <c r="B160" s="6" t="s">
        <v>789</v>
      </c>
      <c r="C160" s="6" t="s">
        <v>790</v>
      </c>
      <c r="D160" s="6">
        <v>17931594093</v>
      </c>
      <c r="E160" s="6" t="s">
        <v>791</v>
      </c>
      <c r="F160" s="6" t="s">
        <v>80</v>
      </c>
      <c r="G160" s="6" t="s">
        <v>66</v>
      </c>
      <c r="H160" s="6" t="s">
        <v>107</v>
      </c>
      <c r="I160" s="6" t="s">
        <v>138</v>
      </c>
      <c r="J160" s="6" t="s">
        <v>775</v>
      </c>
      <c r="K160" s="20">
        <v>42717</v>
      </c>
      <c r="L160" s="20"/>
      <c r="M160" s="6" t="s">
        <v>110</v>
      </c>
      <c r="N160" s="6" t="s">
        <v>765</v>
      </c>
      <c r="O160" s="21">
        <v>18</v>
      </c>
      <c r="P160" s="21">
        <v>0.8</v>
      </c>
      <c r="Q160" s="13" t="str">
        <f>IF(AND(K160&lt;='01_Parameters'!$B$7,OR(L160="",L160&gt;='01_Parameters'!$B$7)),"Active","Closed")</f>
        <v>Active</v>
      </c>
      <c r="R160" s="13" t="str">
        <f t="shared" si="6"/>
        <v>PASS</v>
      </c>
      <c r="S160" s="13" t="str">
        <f t="shared" si="7"/>
        <v>PASS</v>
      </c>
      <c r="T160" s="13" t="str">
        <f t="shared" si="8"/>
        <v>PASS</v>
      </c>
    </row>
    <row r="161" spans="1:20">
      <c r="A161" s="6" t="s">
        <v>792</v>
      </c>
      <c r="B161" s="6" t="s">
        <v>793</v>
      </c>
      <c r="C161" s="6" t="s">
        <v>794</v>
      </c>
      <c r="D161" s="6">
        <v>1837180965</v>
      </c>
      <c r="E161" s="6" t="s">
        <v>795</v>
      </c>
      <c r="F161" s="6" t="s">
        <v>80</v>
      </c>
      <c r="G161" s="6" t="s">
        <v>66</v>
      </c>
      <c r="H161" s="6" t="s">
        <v>107</v>
      </c>
      <c r="I161" s="6" t="s">
        <v>138</v>
      </c>
      <c r="J161" s="6" t="s">
        <v>770</v>
      </c>
      <c r="K161" s="20">
        <v>41004</v>
      </c>
      <c r="L161" s="20"/>
      <c r="M161" s="6" t="s">
        <v>110</v>
      </c>
      <c r="N161" s="6" t="s">
        <v>765</v>
      </c>
      <c r="O161" s="21">
        <v>45</v>
      </c>
      <c r="P161" s="21">
        <v>1.5</v>
      </c>
      <c r="Q161" s="13" t="str">
        <f>IF(AND(K161&lt;='01_Parameters'!$B$7,OR(L161="",L161&gt;='01_Parameters'!$B$7)),"Active","Closed")</f>
        <v>Active</v>
      </c>
      <c r="R161" s="13" t="str">
        <f t="shared" si="6"/>
        <v>PASS</v>
      </c>
      <c r="S161" s="13" t="str">
        <f t="shared" si="7"/>
        <v>PASS</v>
      </c>
      <c r="T161" s="13" t="str">
        <f t="shared" si="8"/>
        <v>PASS</v>
      </c>
    </row>
    <row r="162" spans="1:20">
      <c r="A162" s="6" t="s">
        <v>796</v>
      </c>
      <c r="B162" s="6" t="s">
        <v>797</v>
      </c>
      <c r="C162" s="6" t="s">
        <v>798</v>
      </c>
      <c r="D162" s="6">
        <v>1962286483</v>
      </c>
      <c r="E162" s="6" t="s">
        <v>799</v>
      </c>
      <c r="F162" s="6" t="s">
        <v>80</v>
      </c>
      <c r="G162" s="6" t="s">
        <v>66</v>
      </c>
      <c r="H162" s="6" t="s">
        <v>107</v>
      </c>
      <c r="I162" s="6" t="s">
        <v>121</v>
      </c>
      <c r="J162" s="6" t="s">
        <v>775</v>
      </c>
      <c r="K162" s="20">
        <v>44716</v>
      </c>
      <c r="L162" s="20"/>
      <c r="M162" s="6" t="s">
        <v>110</v>
      </c>
      <c r="N162" s="6" t="s">
        <v>765</v>
      </c>
      <c r="O162" s="21">
        <v>18</v>
      </c>
      <c r="P162" s="21">
        <v>0.5</v>
      </c>
      <c r="Q162" s="13" t="str">
        <f>IF(AND(K162&lt;='01_Parameters'!$B$7,OR(L162="",L162&gt;='01_Parameters'!$B$7)),"Active","Closed")</f>
        <v>Active</v>
      </c>
      <c r="R162" s="13" t="str">
        <f t="shared" si="6"/>
        <v>PASS</v>
      </c>
      <c r="S162" s="13" t="str">
        <f t="shared" si="7"/>
        <v>PASS</v>
      </c>
      <c r="T162" s="13" t="str">
        <f t="shared" si="8"/>
        <v>PASS</v>
      </c>
    </row>
    <row r="163" spans="1:20">
      <c r="A163" s="6" t="s">
        <v>800</v>
      </c>
      <c r="B163" s="6" t="s">
        <v>801</v>
      </c>
      <c r="C163" s="6" t="s">
        <v>802</v>
      </c>
      <c r="D163" s="6">
        <v>57472236895</v>
      </c>
      <c r="E163" s="6" t="s">
        <v>803</v>
      </c>
      <c r="F163" s="6" t="s">
        <v>80</v>
      </c>
      <c r="G163" s="6" t="s">
        <v>66</v>
      </c>
      <c r="H163" s="6" t="s">
        <v>107</v>
      </c>
      <c r="I163" s="6" t="s">
        <v>138</v>
      </c>
      <c r="J163" s="6" t="s">
        <v>804</v>
      </c>
      <c r="K163" s="20">
        <v>41907</v>
      </c>
      <c r="L163" s="20"/>
      <c r="M163" s="6" t="s">
        <v>110</v>
      </c>
      <c r="N163" s="6" t="s">
        <v>765</v>
      </c>
      <c r="O163" s="21">
        <v>28</v>
      </c>
      <c r="P163" s="21">
        <v>0.8</v>
      </c>
      <c r="Q163" s="13" t="str">
        <f>IF(AND(K163&lt;='01_Parameters'!$B$7,OR(L163="",L163&gt;='01_Parameters'!$B$7)),"Active","Closed")</f>
        <v>Active</v>
      </c>
      <c r="R163" s="13" t="str">
        <f t="shared" si="6"/>
        <v>PASS</v>
      </c>
      <c r="S163" s="13" t="str">
        <f t="shared" si="7"/>
        <v>PASS</v>
      </c>
      <c r="T163" s="13" t="str">
        <f t="shared" si="8"/>
        <v>PASS</v>
      </c>
    </row>
    <row r="164" spans="1:20">
      <c r="A164" s="6" t="s">
        <v>805</v>
      </c>
      <c r="B164" s="6" t="s">
        <v>806</v>
      </c>
      <c r="C164" s="6" t="s">
        <v>807</v>
      </c>
      <c r="D164" s="6">
        <v>38346379021</v>
      </c>
      <c r="E164" s="6" t="s">
        <v>808</v>
      </c>
      <c r="F164" s="6" t="s">
        <v>80</v>
      </c>
      <c r="G164" s="6" t="s">
        <v>66</v>
      </c>
      <c r="H164" s="6" t="s">
        <v>132</v>
      </c>
      <c r="I164" s="6" t="s">
        <v>133</v>
      </c>
      <c r="J164" s="6" t="s">
        <v>764</v>
      </c>
      <c r="K164" s="20">
        <v>45208</v>
      </c>
      <c r="L164" s="20"/>
      <c r="M164" s="6" t="s">
        <v>110</v>
      </c>
      <c r="N164" s="6" t="s">
        <v>765</v>
      </c>
      <c r="O164" s="21">
        <v>124</v>
      </c>
      <c r="P164" s="21">
        <v>4.5</v>
      </c>
      <c r="Q164" s="13" t="str">
        <f>IF(AND(K164&lt;='01_Parameters'!$B$7,OR(L164="",L164&gt;='01_Parameters'!$B$7)),"Active","Closed")</f>
        <v>Active</v>
      </c>
      <c r="R164" s="13" t="str">
        <f t="shared" si="6"/>
        <v>PASS</v>
      </c>
      <c r="S164" s="13" t="str">
        <f t="shared" si="7"/>
        <v>PASS</v>
      </c>
      <c r="T164" s="13" t="str">
        <f t="shared" si="8"/>
        <v>PASS</v>
      </c>
    </row>
    <row r="165" spans="1:20">
      <c r="A165" s="6" t="s">
        <v>809</v>
      </c>
      <c r="B165" s="6" t="s">
        <v>810</v>
      </c>
      <c r="C165" s="6" t="s">
        <v>811</v>
      </c>
      <c r="D165" s="6">
        <v>24198957870</v>
      </c>
      <c r="E165" s="6" t="s">
        <v>812</v>
      </c>
      <c r="F165" s="6" t="s">
        <v>80</v>
      </c>
      <c r="G165" s="6" t="s">
        <v>66</v>
      </c>
      <c r="H165" s="6" t="s">
        <v>132</v>
      </c>
      <c r="I165" s="6" t="s">
        <v>133</v>
      </c>
      <c r="J165" s="6" t="s">
        <v>764</v>
      </c>
      <c r="K165" s="20">
        <v>43075</v>
      </c>
      <c r="L165" s="20"/>
      <c r="M165" s="6" t="s">
        <v>110</v>
      </c>
      <c r="N165" s="6" t="s">
        <v>765</v>
      </c>
      <c r="O165" s="21">
        <v>47</v>
      </c>
      <c r="P165" s="21">
        <v>1.6</v>
      </c>
      <c r="Q165" s="13" t="str">
        <f>IF(AND(K165&lt;='01_Parameters'!$B$7,OR(L165="",L165&gt;='01_Parameters'!$B$7)),"Active","Closed")</f>
        <v>Active</v>
      </c>
      <c r="R165" s="13" t="str">
        <f t="shared" si="6"/>
        <v>PASS</v>
      </c>
      <c r="S165" s="13" t="str">
        <f t="shared" si="7"/>
        <v>PASS</v>
      </c>
      <c r="T165" s="13" t="str">
        <f t="shared" si="8"/>
        <v>PASS</v>
      </c>
    </row>
    <row r="166" spans="1:20">
      <c r="A166" s="6" t="s">
        <v>813</v>
      </c>
      <c r="B166" s="6" t="s">
        <v>814</v>
      </c>
      <c r="C166" s="6" t="s">
        <v>815</v>
      </c>
      <c r="D166" s="6">
        <v>56650270949</v>
      </c>
      <c r="E166" s="6" t="s">
        <v>816</v>
      </c>
      <c r="F166" s="6" t="s">
        <v>80</v>
      </c>
      <c r="G166" s="6" t="s">
        <v>66</v>
      </c>
      <c r="H166" s="6" t="s">
        <v>107</v>
      </c>
      <c r="I166" s="6" t="s">
        <v>108</v>
      </c>
      <c r="J166" s="6" t="s">
        <v>804</v>
      </c>
      <c r="K166" s="20">
        <v>42959</v>
      </c>
      <c r="L166" s="20"/>
      <c r="M166" s="6" t="s">
        <v>110</v>
      </c>
      <c r="N166" s="6" t="s">
        <v>765</v>
      </c>
      <c r="O166" s="21">
        <v>23</v>
      </c>
      <c r="P166" s="21">
        <v>0.8</v>
      </c>
      <c r="Q166" s="13" t="str">
        <f>IF(AND(K166&lt;='01_Parameters'!$B$7,OR(L166="",L166&gt;='01_Parameters'!$B$7)),"Active","Closed")</f>
        <v>Active</v>
      </c>
      <c r="R166" s="13" t="str">
        <f t="shared" si="6"/>
        <v>PASS</v>
      </c>
      <c r="S166" s="13" t="str">
        <f t="shared" si="7"/>
        <v>PASS</v>
      </c>
      <c r="T166" s="13" t="str">
        <f t="shared" si="8"/>
        <v>PASS</v>
      </c>
    </row>
    <row r="167" spans="1:20">
      <c r="A167" s="6" t="s">
        <v>817</v>
      </c>
      <c r="B167" s="6" t="s">
        <v>818</v>
      </c>
      <c r="C167" s="6" t="s">
        <v>819</v>
      </c>
      <c r="D167" s="6">
        <v>89726897284</v>
      </c>
      <c r="E167" s="6" t="s">
        <v>820</v>
      </c>
      <c r="F167" s="6" t="s">
        <v>80</v>
      </c>
      <c r="G167" s="6" t="s">
        <v>66</v>
      </c>
      <c r="H167" s="6" t="s">
        <v>132</v>
      </c>
      <c r="I167" s="6" t="s">
        <v>133</v>
      </c>
      <c r="J167" s="6" t="s">
        <v>770</v>
      </c>
      <c r="K167" s="20">
        <v>43576</v>
      </c>
      <c r="L167" s="20">
        <v>46039</v>
      </c>
      <c r="M167" s="6" t="s">
        <v>215</v>
      </c>
      <c r="N167" s="6" t="s">
        <v>765</v>
      </c>
      <c r="O167" s="21">
        <v>115</v>
      </c>
      <c r="P167" s="21">
        <v>3.5</v>
      </c>
      <c r="Q167" s="13" t="str">
        <f>IF(AND(K167&lt;='01_Parameters'!$B$7,OR(L167="",L167&gt;='01_Parameters'!$B$7)),"Active","Closed")</f>
        <v>Closed</v>
      </c>
      <c r="R167" s="13" t="str">
        <f t="shared" si="6"/>
        <v>PASS</v>
      </c>
      <c r="S167" s="13" t="str">
        <f t="shared" si="7"/>
        <v>PASS</v>
      </c>
      <c r="T167" s="13" t="str">
        <f t="shared" si="8"/>
        <v>PASS</v>
      </c>
    </row>
    <row r="168" spans="1:20">
      <c r="A168" s="6" t="s">
        <v>821</v>
      </c>
      <c r="B168" s="6" t="s">
        <v>822</v>
      </c>
      <c r="C168" s="6" t="s">
        <v>823</v>
      </c>
      <c r="D168" s="6">
        <v>63183647364</v>
      </c>
      <c r="E168" s="6" t="s">
        <v>824</v>
      </c>
      <c r="F168" s="6" t="s">
        <v>80</v>
      </c>
      <c r="G168" s="6" t="s">
        <v>66</v>
      </c>
      <c r="H168" s="6" t="s">
        <v>107</v>
      </c>
      <c r="I168" s="6" t="s">
        <v>138</v>
      </c>
      <c r="J168" s="6" t="s">
        <v>764</v>
      </c>
      <c r="K168" s="20">
        <v>44878</v>
      </c>
      <c r="L168" s="20"/>
      <c r="M168" s="6" t="s">
        <v>110</v>
      </c>
      <c r="N168" s="6" t="s">
        <v>765</v>
      </c>
      <c r="O168" s="21">
        <v>18</v>
      </c>
      <c r="P168" s="21">
        <v>0.5</v>
      </c>
      <c r="Q168" s="13" t="str">
        <f>IF(AND(K168&lt;='01_Parameters'!$B$7,OR(L168="",L168&gt;='01_Parameters'!$B$7)),"Active","Closed")</f>
        <v>Active</v>
      </c>
      <c r="R168" s="13" t="str">
        <f t="shared" si="6"/>
        <v>PASS</v>
      </c>
      <c r="S168" s="13" t="str">
        <f t="shared" si="7"/>
        <v>PASS</v>
      </c>
      <c r="T168" s="13" t="str">
        <f t="shared" si="8"/>
        <v>PASS</v>
      </c>
    </row>
    <row r="169" spans="1:20">
      <c r="A169" s="6" t="s">
        <v>825</v>
      </c>
      <c r="B169" s="6" t="s">
        <v>826</v>
      </c>
      <c r="C169" s="6" t="s">
        <v>827</v>
      </c>
      <c r="D169" s="6">
        <v>20900722476</v>
      </c>
      <c r="E169" s="6" t="s">
        <v>828</v>
      </c>
      <c r="F169" s="6" t="s">
        <v>80</v>
      </c>
      <c r="G169" s="6" t="s">
        <v>66</v>
      </c>
      <c r="H169" s="6" t="s">
        <v>132</v>
      </c>
      <c r="I169" s="6" t="s">
        <v>133</v>
      </c>
      <c r="J169" s="6" t="s">
        <v>775</v>
      </c>
      <c r="K169" s="20">
        <v>40626</v>
      </c>
      <c r="L169" s="20"/>
      <c r="M169" s="6" t="s">
        <v>110</v>
      </c>
      <c r="N169" s="6" t="s">
        <v>765</v>
      </c>
      <c r="O169" s="21">
        <v>85</v>
      </c>
      <c r="P169" s="21">
        <v>2.8</v>
      </c>
      <c r="Q169" s="13" t="str">
        <f>IF(AND(K169&lt;='01_Parameters'!$B$7,OR(L169="",L169&gt;='01_Parameters'!$B$7)),"Active","Closed")</f>
        <v>Active</v>
      </c>
      <c r="R169" s="13" t="str">
        <f t="shared" si="6"/>
        <v>PASS</v>
      </c>
      <c r="S169" s="13" t="str">
        <f t="shared" si="7"/>
        <v>PASS</v>
      </c>
      <c r="T169" s="13" t="str">
        <f t="shared" si="8"/>
        <v>PASS</v>
      </c>
    </row>
    <row r="170" spans="1:20">
      <c r="A170" s="6" t="s">
        <v>829</v>
      </c>
      <c r="B170" s="6" t="s">
        <v>830</v>
      </c>
      <c r="C170" s="6" t="s">
        <v>831</v>
      </c>
      <c r="D170" s="6">
        <v>63861757806</v>
      </c>
      <c r="E170" s="6" t="s">
        <v>832</v>
      </c>
      <c r="F170" s="6" t="s">
        <v>80</v>
      </c>
      <c r="G170" s="6" t="s">
        <v>66</v>
      </c>
      <c r="H170" s="6" t="s">
        <v>107</v>
      </c>
      <c r="I170" s="6" t="s">
        <v>108</v>
      </c>
      <c r="J170" s="6" t="s">
        <v>775</v>
      </c>
      <c r="K170" s="20">
        <v>44830</v>
      </c>
      <c r="L170" s="20"/>
      <c r="M170" s="6" t="s">
        <v>110</v>
      </c>
      <c r="N170" s="6" t="s">
        <v>765</v>
      </c>
      <c r="O170" s="21">
        <v>40</v>
      </c>
      <c r="P170" s="21">
        <v>1.7</v>
      </c>
      <c r="Q170" s="13" t="str">
        <f>IF(AND(K170&lt;='01_Parameters'!$B$7,OR(L170="",L170&gt;='01_Parameters'!$B$7)),"Active","Closed")</f>
        <v>Active</v>
      </c>
      <c r="R170" s="13" t="str">
        <f t="shared" si="6"/>
        <v>PASS</v>
      </c>
      <c r="S170" s="13" t="str">
        <f t="shared" si="7"/>
        <v>PASS</v>
      </c>
      <c r="T170" s="13" t="str">
        <f t="shared" si="8"/>
        <v>PASS</v>
      </c>
    </row>
    <row r="171" spans="1:20">
      <c r="A171" s="6" t="s">
        <v>833</v>
      </c>
      <c r="B171" s="6" t="s">
        <v>834</v>
      </c>
      <c r="C171" s="6" t="s">
        <v>835</v>
      </c>
      <c r="D171" s="6">
        <v>9442310756</v>
      </c>
      <c r="E171" s="6" t="s">
        <v>836</v>
      </c>
      <c r="F171" s="6" t="s">
        <v>80</v>
      </c>
      <c r="G171" s="6" t="s">
        <v>66</v>
      </c>
      <c r="H171" s="6" t="s">
        <v>107</v>
      </c>
      <c r="I171" s="6" t="s">
        <v>138</v>
      </c>
      <c r="J171" s="6" t="s">
        <v>804</v>
      </c>
      <c r="K171" s="20">
        <v>40733</v>
      </c>
      <c r="L171" s="20"/>
      <c r="M171" s="6" t="s">
        <v>110</v>
      </c>
      <c r="N171" s="6" t="s">
        <v>765</v>
      </c>
      <c r="O171" s="21">
        <v>39</v>
      </c>
      <c r="P171" s="21">
        <v>1.7</v>
      </c>
      <c r="Q171" s="13" t="str">
        <f>IF(AND(K171&lt;='01_Parameters'!$B$7,OR(L171="",L171&gt;='01_Parameters'!$B$7)),"Active","Closed")</f>
        <v>Active</v>
      </c>
      <c r="R171" s="13" t="str">
        <f t="shared" si="6"/>
        <v>PASS</v>
      </c>
      <c r="S171" s="13" t="str">
        <f t="shared" si="7"/>
        <v>PASS</v>
      </c>
      <c r="T171" s="13" t="str">
        <f t="shared" si="8"/>
        <v>PASS</v>
      </c>
    </row>
    <row r="172" spans="1:20">
      <c r="A172" s="6" t="s">
        <v>837</v>
      </c>
      <c r="B172" s="6" t="s">
        <v>838</v>
      </c>
      <c r="C172" s="6" t="s">
        <v>839</v>
      </c>
      <c r="D172" s="6">
        <v>45674577089</v>
      </c>
      <c r="E172" s="6" t="s">
        <v>840</v>
      </c>
      <c r="F172" s="6" t="s">
        <v>80</v>
      </c>
      <c r="G172" s="6" t="s">
        <v>66</v>
      </c>
      <c r="H172" s="6" t="s">
        <v>126</v>
      </c>
      <c r="I172" s="6" t="s">
        <v>153</v>
      </c>
      <c r="J172" s="6" t="s">
        <v>764</v>
      </c>
      <c r="K172" s="20">
        <v>44099</v>
      </c>
      <c r="L172" s="20"/>
      <c r="M172" s="6" t="s">
        <v>110</v>
      </c>
      <c r="N172" s="6" t="s">
        <v>765</v>
      </c>
      <c r="O172" s="21">
        <v>18</v>
      </c>
      <c r="P172" s="21">
        <v>0.6</v>
      </c>
      <c r="Q172" s="13" t="str">
        <f>IF(AND(K172&lt;='01_Parameters'!$B$7,OR(L172="",L172&gt;='01_Parameters'!$B$7)),"Active","Closed")</f>
        <v>Active</v>
      </c>
      <c r="R172" s="13" t="str">
        <f t="shared" si="6"/>
        <v>PASS</v>
      </c>
      <c r="S172" s="13" t="str">
        <f t="shared" si="7"/>
        <v>PASS</v>
      </c>
      <c r="T172" s="13" t="str">
        <f t="shared" si="8"/>
        <v>PASS</v>
      </c>
    </row>
    <row r="173" spans="1:20">
      <c r="A173" s="6" t="s">
        <v>841</v>
      </c>
      <c r="B173" s="6" t="s">
        <v>842</v>
      </c>
      <c r="C173" s="6" t="s">
        <v>843</v>
      </c>
      <c r="D173" s="6">
        <v>44911434615</v>
      </c>
      <c r="E173" s="6" t="s">
        <v>844</v>
      </c>
      <c r="F173" s="6" t="s">
        <v>80</v>
      </c>
      <c r="G173" s="6" t="s">
        <v>66</v>
      </c>
      <c r="H173" s="6" t="s">
        <v>126</v>
      </c>
      <c r="I173" s="6" t="s">
        <v>153</v>
      </c>
      <c r="J173" s="6" t="s">
        <v>770</v>
      </c>
      <c r="K173" s="20">
        <v>40779</v>
      </c>
      <c r="L173" s="20"/>
      <c r="M173" s="6" t="s">
        <v>110</v>
      </c>
      <c r="N173" s="6" t="s">
        <v>765</v>
      </c>
      <c r="O173" s="21">
        <v>50</v>
      </c>
      <c r="P173" s="21">
        <v>1.5</v>
      </c>
      <c r="Q173" s="13" t="str">
        <f>IF(AND(K173&lt;='01_Parameters'!$B$7,OR(L173="",L173&gt;='01_Parameters'!$B$7)),"Active","Closed")</f>
        <v>Active</v>
      </c>
      <c r="R173" s="13" t="str">
        <f t="shared" si="6"/>
        <v>PASS</v>
      </c>
      <c r="S173" s="13" t="str">
        <f t="shared" si="7"/>
        <v>PASS</v>
      </c>
      <c r="T173" s="13" t="str">
        <f t="shared" si="8"/>
        <v>PASS</v>
      </c>
    </row>
    <row r="174" spans="1:20">
      <c r="A174" s="6" t="s">
        <v>845</v>
      </c>
      <c r="B174" s="6" t="s">
        <v>846</v>
      </c>
      <c r="C174" s="6" t="s">
        <v>847</v>
      </c>
      <c r="D174" s="6">
        <v>20982517963</v>
      </c>
      <c r="E174" s="6" t="s">
        <v>848</v>
      </c>
      <c r="F174" s="6" t="s">
        <v>82</v>
      </c>
      <c r="G174" s="6" t="s">
        <v>66</v>
      </c>
      <c r="H174" s="6" t="s">
        <v>147</v>
      </c>
      <c r="I174" s="6" t="s">
        <v>148</v>
      </c>
      <c r="J174" s="6" t="s">
        <v>849</v>
      </c>
      <c r="K174" s="20">
        <v>42517</v>
      </c>
      <c r="L174" s="20">
        <v>46038</v>
      </c>
      <c r="M174" s="6" t="s">
        <v>215</v>
      </c>
      <c r="N174" s="6" t="s">
        <v>850</v>
      </c>
      <c r="O174" s="21">
        <v>0</v>
      </c>
      <c r="P174" s="21">
        <v>0</v>
      </c>
      <c r="Q174" s="13" t="str">
        <f>IF(AND(K174&lt;='01_Parameters'!$B$7,OR(L174="",L174&gt;='01_Parameters'!$B$7)),"Active","Closed")</f>
        <v>Closed</v>
      </c>
      <c r="R174" s="13" t="str">
        <f t="shared" si="6"/>
        <v>PASS</v>
      </c>
      <c r="S174" s="13" t="str">
        <f t="shared" si="7"/>
        <v>PASS</v>
      </c>
      <c r="T174" s="13" t="str">
        <f t="shared" si="8"/>
        <v>PASS</v>
      </c>
    </row>
    <row r="175" spans="1:20">
      <c r="A175" s="6" t="s">
        <v>851</v>
      </c>
      <c r="B175" s="6" t="s">
        <v>852</v>
      </c>
      <c r="C175" s="6" t="s">
        <v>853</v>
      </c>
      <c r="D175" s="6">
        <v>88426049052</v>
      </c>
      <c r="E175" s="6" t="s">
        <v>854</v>
      </c>
      <c r="F175" s="6" t="s">
        <v>82</v>
      </c>
      <c r="G175" s="6" t="s">
        <v>66</v>
      </c>
      <c r="H175" s="6" t="s">
        <v>147</v>
      </c>
      <c r="I175" s="6" t="s">
        <v>148</v>
      </c>
      <c r="J175" s="6" t="s">
        <v>849</v>
      </c>
      <c r="K175" s="20">
        <v>42687</v>
      </c>
      <c r="L175" s="20"/>
      <c r="M175" s="6" t="s">
        <v>110</v>
      </c>
      <c r="N175" s="6" t="s">
        <v>850</v>
      </c>
      <c r="O175" s="21">
        <v>0</v>
      </c>
      <c r="P175" s="21">
        <v>0</v>
      </c>
      <c r="Q175" s="13" t="str">
        <f>IF(AND(K175&lt;='01_Parameters'!$B$7,OR(L175="",L175&gt;='01_Parameters'!$B$7)),"Active","Closed")</f>
        <v>Active</v>
      </c>
      <c r="R175" s="13" t="str">
        <f t="shared" si="6"/>
        <v>PASS</v>
      </c>
      <c r="S175" s="13" t="str">
        <f t="shared" si="7"/>
        <v>PASS</v>
      </c>
      <c r="T175" s="13" t="str">
        <f t="shared" si="8"/>
        <v>PASS</v>
      </c>
    </row>
    <row r="176" spans="1:20">
      <c r="A176" s="6" t="s">
        <v>855</v>
      </c>
      <c r="B176" s="6" t="s">
        <v>856</v>
      </c>
      <c r="C176" s="6" t="s">
        <v>857</v>
      </c>
      <c r="D176" s="6">
        <v>61231510722</v>
      </c>
      <c r="E176" s="6" t="s">
        <v>858</v>
      </c>
      <c r="F176" s="6" t="s">
        <v>82</v>
      </c>
      <c r="G176" s="6" t="s">
        <v>66</v>
      </c>
      <c r="H176" s="6" t="s">
        <v>107</v>
      </c>
      <c r="I176" s="6" t="s">
        <v>121</v>
      </c>
      <c r="J176" s="6" t="s">
        <v>849</v>
      </c>
      <c r="K176" s="20">
        <v>44951</v>
      </c>
      <c r="L176" s="20"/>
      <c r="M176" s="6" t="s">
        <v>110</v>
      </c>
      <c r="N176" s="6" t="s">
        <v>850</v>
      </c>
      <c r="O176" s="21">
        <v>38</v>
      </c>
      <c r="P176" s="21">
        <v>1.3</v>
      </c>
      <c r="Q176" s="13" t="str">
        <f>IF(AND(K176&lt;='01_Parameters'!$B$7,OR(L176="",L176&gt;='01_Parameters'!$B$7)),"Active","Closed")</f>
        <v>Active</v>
      </c>
      <c r="R176" s="13" t="str">
        <f t="shared" si="6"/>
        <v>PASS</v>
      </c>
      <c r="S176" s="13" t="str">
        <f t="shared" si="7"/>
        <v>PASS</v>
      </c>
      <c r="T176" s="13" t="str">
        <f t="shared" si="8"/>
        <v>PASS</v>
      </c>
    </row>
    <row r="177" spans="1:20">
      <c r="A177" s="6" t="s">
        <v>859</v>
      </c>
      <c r="B177" s="6" t="s">
        <v>860</v>
      </c>
      <c r="C177" s="6" t="s">
        <v>861</v>
      </c>
      <c r="D177" s="6">
        <v>86999718934</v>
      </c>
      <c r="E177" s="6" t="s">
        <v>862</v>
      </c>
      <c r="F177" s="6" t="s">
        <v>82</v>
      </c>
      <c r="G177" s="6" t="s">
        <v>66</v>
      </c>
      <c r="H177" s="6" t="s">
        <v>132</v>
      </c>
      <c r="I177" s="6" t="s">
        <v>133</v>
      </c>
      <c r="J177" s="6" t="s">
        <v>863</v>
      </c>
      <c r="K177" s="20">
        <v>42345</v>
      </c>
      <c r="L177" s="20"/>
      <c r="M177" s="6" t="s">
        <v>110</v>
      </c>
      <c r="N177" s="6" t="s">
        <v>850</v>
      </c>
      <c r="O177" s="21">
        <v>105</v>
      </c>
      <c r="P177" s="21">
        <v>2.9</v>
      </c>
      <c r="Q177" s="13" t="str">
        <f>IF(AND(K177&lt;='01_Parameters'!$B$7,OR(L177="",L177&gt;='01_Parameters'!$B$7)),"Active","Closed")</f>
        <v>Active</v>
      </c>
      <c r="R177" s="13" t="str">
        <f t="shared" si="6"/>
        <v>PASS</v>
      </c>
      <c r="S177" s="13" t="str">
        <f t="shared" si="7"/>
        <v>PASS</v>
      </c>
      <c r="T177" s="13" t="str">
        <f t="shared" si="8"/>
        <v>PASS</v>
      </c>
    </row>
    <row r="178" spans="1:20">
      <c r="A178" s="6" t="s">
        <v>864</v>
      </c>
      <c r="B178" s="6" t="s">
        <v>865</v>
      </c>
      <c r="C178" s="6" t="s">
        <v>866</v>
      </c>
      <c r="D178" s="6">
        <v>78331155661</v>
      </c>
      <c r="E178" s="6" t="s">
        <v>867</v>
      </c>
      <c r="F178" s="6" t="s">
        <v>82</v>
      </c>
      <c r="G178" s="6" t="s">
        <v>66</v>
      </c>
      <c r="H178" s="6" t="s">
        <v>107</v>
      </c>
      <c r="I178" s="6" t="s">
        <v>121</v>
      </c>
      <c r="J178" s="6" t="s">
        <v>868</v>
      </c>
      <c r="K178" s="20">
        <v>45785</v>
      </c>
      <c r="L178" s="20"/>
      <c r="M178" s="6" t="s">
        <v>110</v>
      </c>
      <c r="N178" s="6" t="s">
        <v>850</v>
      </c>
      <c r="O178" s="21">
        <v>34</v>
      </c>
      <c r="P178" s="21">
        <v>1.3</v>
      </c>
      <c r="Q178" s="13" t="str">
        <f>IF(AND(K178&lt;='01_Parameters'!$B$7,OR(L178="",L178&gt;='01_Parameters'!$B$7)),"Active","Closed")</f>
        <v>Active</v>
      </c>
      <c r="R178" s="13" t="str">
        <f t="shared" si="6"/>
        <v>PASS</v>
      </c>
      <c r="S178" s="13" t="str">
        <f t="shared" si="7"/>
        <v>PASS</v>
      </c>
      <c r="T178" s="13" t="str">
        <f t="shared" si="8"/>
        <v>PASS</v>
      </c>
    </row>
    <row r="179" spans="1:20">
      <c r="A179" s="6" t="s">
        <v>869</v>
      </c>
      <c r="B179" s="6" t="s">
        <v>870</v>
      </c>
      <c r="C179" s="6" t="s">
        <v>871</v>
      </c>
      <c r="D179" s="6">
        <v>66722042372</v>
      </c>
      <c r="E179" s="6" t="s">
        <v>872</v>
      </c>
      <c r="F179" s="6" t="s">
        <v>82</v>
      </c>
      <c r="G179" s="6" t="s">
        <v>66</v>
      </c>
      <c r="H179" s="6" t="s">
        <v>132</v>
      </c>
      <c r="I179" s="6" t="s">
        <v>133</v>
      </c>
      <c r="J179" s="6" t="s">
        <v>863</v>
      </c>
      <c r="K179" s="20">
        <v>44409</v>
      </c>
      <c r="L179" s="20"/>
      <c r="M179" s="6" t="s">
        <v>110</v>
      </c>
      <c r="N179" s="6" t="s">
        <v>850</v>
      </c>
      <c r="O179" s="21">
        <v>93</v>
      </c>
      <c r="P179" s="21">
        <v>2.5</v>
      </c>
      <c r="Q179" s="13" t="str">
        <f>IF(AND(K179&lt;='01_Parameters'!$B$7,OR(L179="",L179&gt;='01_Parameters'!$B$7)),"Active","Closed")</f>
        <v>Active</v>
      </c>
      <c r="R179" s="13" t="str">
        <f t="shared" si="6"/>
        <v>PASS</v>
      </c>
      <c r="S179" s="13" t="str">
        <f t="shared" si="7"/>
        <v>PASS</v>
      </c>
      <c r="T179" s="13" t="str">
        <f t="shared" si="8"/>
        <v>PASS</v>
      </c>
    </row>
    <row r="180" spans="1:20">
      <c r="A180" s="6" t="s">
        <v>873</v>
      </c>
      <c r="B180" s="6" t="s">
        <v>874</v>
      </c>
      <c r="C180" s="6" t="s">
        <v>875</v>
      </c>
      <c r="D180" s="6">
        <v>71471173567</v>
      </c>
      <c r="E180" s="6" t="s">
        <v>876</v>
      </c>
      <c r="F180" s="6" t="s">
        <v>82</v>
      </c>
      <c r="G180" s="6" t="s">
        <v>66</v>
      </c>
      <c r="H180" s="6" t="s">
        <v>107</v>
      </c>
      <c r="I180" s="6" t="s">
        <v>138</v>
      </c>
      <c r="J180" s="6" t="s">
        <v>863</v>
      </c>
      <c r="K180" s="20">
        <v>45793</v>
      </c>
      <c r="L180" s="20"/>
      <c r="M180" s="6" t="s">
        <v>110</v>
      </c>
      <c r="N180" s="6" t="s">
        <v>850</v>
      </c>
      <c r="O180" s="21">
        <v>18</v>
      </c>
      <c r="P180" s="21">
        <v>0.7</v>
      </c>
      <c r="Q180" s="13" t="str">
        <f>IF(AND(K180&lt;='01_Parameters'!$B$7,OR(L180="",L180&gt;='01_Parameters'!$B$7)),"Active","Closed")</f>
        <v>Active</v>
      </c>
      <c r="R180" s="13" t="str">
        <f t="shared" si="6"/>
        <v>PASS</v>
      </c>
      <c r="S180" s="13" t="str">
        <f t="shared" si="7"/>
        <v>PASS</v>
      </c>
      <c r="T180" s="13" t="str">
        <f t="shared" si="8"/>
        <v>PASS</v>
      </c>
    </row>
    <row r="181" spans="1:20">
      <c r="A181" s="6" t="s">
        <v>877</v>
      </c>
      <c r="B181" s="6" t="s">
        <v>878</v>
      </c>
      <c r="C181" s="6" t="s">
        <v>879</v>
      </c>
      <c r="D181" s="6">
        <v>89922959127</v>
      </c>
      <c r="E181" s="6" t="s">
        <v>880</v>
      </c>
      <c r="F181" s="6" t="s">
        <v>82</v>
      </c>
      <c r="G181" s="6" t="s">
        <v>66</v>
      </c>
      <c r="H181" s="6" t="s">
        <v>132</v>
      </c>
      <c r="I181" s="6" t="s">
        <v>133</v>
      </c>
      <c r="J181" s="6" t="s">
        <v>849</v>
      </c>
      <c r="K181" s="20">
        <v>44982</v>
      </c>
      <c r="L181" s="20"/>
      <c r="M181" s="6" t="s">
        <v>110</v>
      </c>
      <c r="N181" s="6" t="s">
        <v>850</v>
      </c>
      <c r="O181" s="21">
        <v>81</v>
      </c>
      <c r="P181" s="21">
        <v>3.3</v>
      </c>
      <c r="Q181" s="13" t="str">
        <f>IF(AND(K181&lt;='01_Parameters'!$B$7,OR(L181="",L181&gt;='01_Parameters'!$B$7)),"Active","Closed")</f>
        <v>Active</v>
      </c>
      <c r="R181" s="13" t="str">
        <f t="shared" si="6"/>
        <v>PASS</v>
      </c>
      <c r="S181" s="13" t="str">
        <f t="shared" si="7"/>
        <v>PASS</v>
      </c>
      <c r="T181" s="13" t="str">
        <f t="shared" si="8"/>
        <v>PASS</v>
      </c>
    </row>
    <row r="182" spans="1:20">
      <c r="A182" s="6" t="s">
        <v>881</v>
      </c>
      <c r="B182" s="6" t="s">
        <v>882</v>
      </c>
      <c r="C182" s="6" t="s">
        <v>883</v>
      </c>
      <c r="D182" s="6">
        <v>84717163500</v>
      </c>
      <c r="E182" s="6" t="s">
        <v>884</v>
      </c>
      <c r="F182" s="6" t="s">
        <v>82</v>
      </c>
      <c r="G182" s="6" t="s">
        <v>66</v>
      </c>
      <c r="H182" s="6" t="s">
        <v>107</v>
      </c>
      <c r="I182" s="6" t="s">
        <v>108</v>
      </c>
      <c r="J182" s="6" t="s">
        <v>868</v>
      </c>
      <c r="K182" s="20">
        <v>43296</v>
      </c>
      <c r="L182" s="20"/>
      <c r="M182" s="6" t="s">
        <v>110</v>
      </c>
      <c r="N182" s="6" t="s">
        <v>850</v>
      </c>
      <c r="O182" s="21">
        <v>59</v>
      </c>
      <c r="P182" s="21">
        <v>1.8</v>
      </c>
      <c r="Q182" s="13" t="str">
        <f>IF(AND(K182&lt;='01_Parameters'!$B$7,OR(L182="",L182&gt;='01_Parameters'!$B$7)),"Active","Closed")</f>
        <v>Active</v>
      </c>
      <c r="R182" s="13" t="str">
        <f t="shared" si="6"/>
        <v>PASS</v>
      </c>
      <c r="S182" s="13" t="str">
        <f t="shared" si="7"/>
        <v>PASS</v>
      </c>
      <c r="T182" s="13" t="str">
        <f t="shared" si="8"/>
        <v>PASS</v>
      </c>
    </row>
    <row r="183" spans="1:20">
      <c r="A183" s="6" t="s">
        <v>885</v>
      </c>
      <c r="B183" s="6" t="s">
        <v>886</v>
      </c>
      <c r="C183" s="6" t="s">
        <v>887</v>
      </c>
      <c r="D183" s="6">
        <v>25794720596</v>
      </c>
      <c r="E183" s="6" t="s">
        <v>888</v>
      </c>
      <c r="F183" s="6" t="s">
        <v>82</v>
      </c>
      <c r="G183" s="6" t="s">
        <v>66</v>
      </c>
      <c r="H183" s="6" t="s">
        <v>147</v>
      </c>
      <c r="I183" s="6" t="s">
        <v>148</v>
      </c>
      <c r="J183" s="6" t="s">
        <v>849</v>
      </c>
      <c r="K183" s="20">
        <v>40614</v>
      </c>
      <c r="L183" s="20"/>
      <c r="M183" s="6" t="s">
        <v>110</v>
      </c>
      <c r="N183" s="6" t="s">
        <v>850</v>
      </c>
      <c r="O183" s="21">
        <v>0</v>
      </c>
      <c r="P183" s="21">
        <v>0</v>
      </c>
      <c r="Q183" s="13" t="str">
        <f>IF(AND(K183&lt;='01_Parameters'!$B$7,OR(L183="",L183&gt;='01_Parameters'!$B$7)),"Active","Closed")</f>
        <v>Active</v>
      </c>
      <c r="R183" s="13" t="str">
        <f t="shared" si="6"/>
        <v>PASS</v>
      </c>
      <c r="S183" s="13" t="str">
        <f t="shared" si="7"/>
        <v>PASS</v>
      </c>
      <c r="T183" s="13" t="str">
        <f t="shared" si="8"/>
        <v>PASS</v>
      </c>
    </row>
    <row r="184" spans="1:20">
      <c r="A184" s="6" t="s">
        <v>889</v>
      </c>
      <c r="B184" s="6" t="s">
        <v>890</v>
      </c>
      <c r="C184" s="6" t="s">
        <v>891</v>
      </c>
      <c r="D184" s="6">
        <v>54625699484</v>
      </c>
      <c r="E184" s="6" t="s">
        <v>892</v>
      </c>
      <c r="F184" s="6" t="s">
        <v>82</v>
      </c>
      <c r="G184" s="6" t="s">
        <v>66</v>
      </c>
      <c r="H184" s="6" t="s">
        <v>126</v>
      </c>
      <c r="I184" s="6" t="s">
        <v>182</v>
      </c>
      <c r="J184" s="6" t="s">
        <v>849</v>
      </c>
      <c r="K184" s="20">
        <v>42939</v>
      </c>
      <c r="L184" s="20"/>
      <c r="M184" s="6" t="s">
        <v>110</v>
      </c>
      <c r="N184" s="6" t="s">
        <v>850</v>
      </c>
      <c r="O184" s="21">
        <v>36</v>
      </c>
      <c r="P184" s="21">
        <v>1.4</v>
      </c>
      <c r="Q184" s="13" t="str">
        <f>IF(AND(K184&lt;='01_Parameters'!$B$7,OR(L184="",L184&gt;='01_Parameters'!$B$7)),"Active","Closed")</f>
        <v>Active</v>
      </c>
      <c r="R184" s="13" t="str">
        <f t="shared" si="6"/>
        <v>PASS</v>
      </c>
      <c r="S184" s="13" t="str">
        <f t="shared" si="7"/>
        <v>PASS</v>
      </c>
      <c r="T184" s="13" t="str">
        <f t="shared" si="8"/>
        <v>PASS</v>
      </c>
    </row>
    <row r="185" spans="1:20">
      <c r="A185" s="6" t="s">
        <v>893</v>
      </c>
      <c r="B185" s="6" t="s">
        <v>894</v>
      </c>
      <c r="C185" s="6" t="s">
        <v>895</v>
      </c>
      <c r="D185" s="6">
        <v>62878136736</v>
      </c>
      <c r="E185" s="6" t="s">
        <v>896</v>
      </c>
      <c r="F185" s="6" t="s">
        <v>82</v>
      </c>
      <c r="G185" s="6" t="s">
        <v>66</v>
      </c>
      <c r="H185" s="6" t="s">
        <v>147</v>
      </c>
      <c r="I185" s="6" t="s">
        <v>148</v>
      </c>
      <c r="J185" s="6" t="s">
        <v>868</v>
      </c>
      <c r="K185" s="20">
        <v>41197</v>
      </c>
      <c r="L185" s="20"/>
      <c r="M185" s="6" t="s">
        <v>110</v>
      </c>
      <c r="N185" s="6" t="s">
        <v>850</v>
      </c>
      <c r="O185" s="21">
        <v>0</v>
      </c>
      <c r="P185" s="21">
        <v>0</v>
      </c>
      <c r="Q185" s="13" t="str">
        <f>IF(AND(K185&lt;='01_Parameters'!$B$7,OR(L185="",L185&gt;='01_Parameters'!$B$7)),"Active","Closed")</f>
        <v>Active</v>
      </c>
      <c r="R185" s="13" t="str">
        <f t="shared" si="6"/>
        <v>PASS</v>
      </c>
      <c r="S185" s="13" t="str">
        <f t="shared" si="7"/>
        <v>PASS</v>
      </c>
      <c r="T185" s="13" t="str">
        <f t="shared" si="8"/>
        <v>PASS</v>
      </c>
    </row>
    <row r="186" spans="1:20">
      <c r="A186" s="6" t="s">
        <v>897</v>
      </c>
      <c r="B186" s="6" t="s">
        <v>898</v>
      </c>
      <c r="C186" s="6" t="s">
        <v>899</v>
      </c>
      <c r="D186" s="6">
        <v>99715803069</v>
      </c>
      <c r="E186" s="6" t="s">
        <v>900</v>
      </c>
      <c r="F186" s="6" t="s">
        <v>82</v>
      </c>
      <c r="G186" s="6" t="s">
        <v>66</v>
      </c>
      <c r="H186" s="6" t="s">
        <v>126</v>
      </c>
      <c r="I186" s="6" t="s">
        <v>182</v>
      </c>
      <c r="J186" s="6" t="s">
        <v>868</v>
      </c>
      <c r="K186" s="20">
        <v>40242</v>
      </c>
      <c r="L186" s="20"/>
      <c r="M186" s="6" t="s">
        <v>110</v>
      </c>
      <c r="N186" s="6" t="s">
        <v>850</v>
      </c>
      <c r="O186" s="21">
        <v>18</v>
      </c>
      <c r="P186" s="21">
        <v>0.6</v>
      </c>
      <c r="Q186" s="13" t="str">
        <f>IF(AND(K186&lt;='01_Parameters'!$B$7,OR(L186="",L186&gt;='01_Parameters'!$B$7)),"Active","Closed")</f>
        <v>Active</v>
      </c>
      <c r="R186" s="13" t="str">
        <f t="shared" si="6"/>
        <v>PASS</v>
      </c>
      <c r="S186" s="13" t="str">
        <f t="shared" si="7"/>
        <v>PASS</v>
      </c>
      <c r="T186" s="13" t="str">
        <f t="shared" si="8"/>
        <v>PASS</v>
      </c>
    </row>
    <row r="187" spans="1:20">
      <c r="A187" s="6" t="s">
        <v>901</v>
      </c>
      <c r="B187" s="6" t="s">
        <v>902</v>
      </c>
      <c r="C187" s="6" t="s">
        <v>903</v>
      </c>
      <c r="D187" s="6">
        <v>94035467937</v>
      </c>
      <c r="E187" s="6" t="s">
        <v>904</v>
      </c>
      <c r="F187" s="6" t="s">
        <v>82</v>
      </c>
      <c r="G187" s="6" t="s">
        <v>66</v>
      </c>
      <c r="H187" s="6" t="s">
        <v>132</v>
      </c>
      <c r="I187" s="6" t="s">
        <v>133</v>
      </c>
      <c r="J187" s="6" t="s">
        <v>863</v>
      </c>
      <c r="K187" s="20">
        <v>44405</v>
      </c>
      <c r="L187" s="20"/>
      <c r="M187" s="6" t="s">
        <v>110</v>
      </c>
      <c r="N187" s="6" t="s">
        <v>850</v>
      </c>
      <c r="O187" s="21">
        <v>117</v>
      </c>
      <c r="P187" s="21">
        <v>4.5999999999999996</v>
      </c>
      <c r="Q187" s="13" t="str">
        <f>IF(AND(K187&lt;='01_Parameters'!$B$7,OR(L187="",L187&gt;='01_Parameters'!$B$7)),"Active","Closed")</f>
        <v>Active</v>
      </c>
      <c r="R187" s="13" t="str">
        <f t="shared" si="6"/>
        <v>PASS</v>
      </c>
      <c r="S187" s="13" t="str">
        <f t="shared" si="7"/>
        <v>PASS</v>
      </c>
      <c r="T187" s="13" t="str">
        <f t="shared" si="8"/>
        <v>PASS</v>
      </c>
    </row>
    <row r="188" spans="1:20">
      <c r="A188" s="6" t="s">
        <v>905</v>
      </c>
      <c r="B188" s="6" t="s">
        <v>906</v>
      </c>
      <c r="C188" s="6" t="s">
        <v>907</v>
      </c>
      <c r="D188" s="6">
        <v>36127001316</v>
      </c>
      <c r="E188" s="6" t="s">
        <v>908</v>
      </c>
      <c r="F188" s="6" t="s">
        <v>82</v>
      </c>
      <c r="G188" s="6" t="s">
        <v>66</v>
      </c>
      <c r="H188" s="6" t="s">
        <v>126</v>
      </c>
      <c r="I188" s="6" t="s">
        <v>153</v>
      </c>
      <c r="J188" s="6" t="s">
        <v>863</v>
      </c>
      <c r="K188" s="20">
        <v>41929</v>
      </c>
      <c r="L188" s="20"/>
      <c r="M188" s="6" t="s">
        <v>110</v>
      </c>
      <c r="N188" s="6" t="s">
        <v>850</v>
      </c>
      <c r="O188" s="21">
        <v>39</v>
      </c>
      <c r="P188" s="21">
        <v>1.4</v>
      </c>
      <c r="Q188" s="13" t="str">
        <f>IF(AND(K188&lt;='01_Parameters'!$B$7,OR(L188="",L188&gt;='01_Parameters'!$B$7)),"Active","Closed")</f>
        <v>Active</v>
      </c>
      <c r="R188" s="13" t="str">
        <f t="shared" si="6"/>
        <v>PASS</v>
      </c>
      <c r="S188" s="13" t="str">
        <f t="shared" si="7"/>
        <v>PASS</v>
      </c>
      <c r="T188" s="13" t="str">
        <f t="shared" si="8"/>
        <v>PASS</v>
      </c>
    </row>
    <row r="189" spans="1:20">
      <c r="A189" s="6" t="s">
        <v>909</v>
      </c>
      <c r="B189" s="6" t="s">
        <v>910</v>
      </c>
      <c r="C189" s="6" t="s">
        <v>911</v>
      </c>
      <c r="D189" s="6">
        <v>77532458308</v>
      </c>
      <c r="E189" s="6" t="s">
        <v>912</v>
      </c>
      <c r="F189" s="6" t="s">
        <v>82</v>
      </c>
      <c r="G189" s="6" t="s">
        <v>66</v>
      </c>
      <c r="H189" s="6" t="s">
        <v>126</v>
      </c>
      <c r="I189" s="6" t="s">
        <v>182</v>
      </c>
      <c r="J189" s="6" t="s">
        <v>863</v>
      </c>
      <c r="K189" s="20">
        <v>45855</v>
      </c>
      <c r="L189" s="20"/>
      <c r="M189" s="6" t="s">
        <v>110</v>
      </c>
      <c r="N189" s="6" t="s">
        <v>850</v>
      </c>
      <c r="O189" s="21">
        <v>33</v>
      </c>
      <c r="P189" s="21">
        <v>1.2</v>
      </c>
      <c r="Q189" s="13" t="str">
        <f>IF(AND(K189&lt;='01_Parameters'!$B$7,OR(L189="",L189&gt;='01_Parameters'!$B$7)),"Active","Closed")</f>
        <v>Active</v>
      </c>
      <c r="R189" s="13" t="str">
        <f t="shared" si="6"/>
        <v>PASS</v>
      </c>
      <c r="S189" s="13" t="str">
        <f t="shared" si="7"/>
        <v>PASS</v>
      </c>
      <c r="T189" s="13" t="str">
        <f t="shared" si="8"/>
        <v>PASS</v>
      </c>
    </row>
    <row r="190" spans="1:20">
      <c r="A190" s="6" t="s">
        <v>913</v>
      </c>
      <c r="B190" s="6" t="s">
        <v>914</v>
      </c>
      <c r="C190" s="6" t="s">
        <v>915</v>
      </c>
      <c r="D190" s="6">
        <v>30464534189</v>
      </c>
      <c r="E190" s="6" t="s">
        <v>916</v>
      </c>
      <c r="F190" s="6" t="s">
        <v>82</v>
      </c>
      <c r="G190" s="6" t="s">
        <v>66</v>
      </c>
      <c r="H190" s="6" t="s">
        <v>107</v>
      </c>
      <c r="I190" s="6" t="s">
        <v>108</v>
      </c>
      <c r="J190" s="6" t="s">
        <v>863</v>
      </c>
      <c r="K190" s="20">
        <v>42579</v>
      </c>
      <c r="L190" s="20"/>
      <c r="M190" s="6" t="s">
        <v>110</v>
      </c>
      <c r="N190" s="6" t="s">
        <v>850</v>
      </c>
      <c r="O190" s="21">
        <v>19</v>
      </c>
      <c r="P190" s="21">
        <v>0.6</v>
      </c>
      <c r="Q190" s="13" t="str">
        <f>IF(AND(K190&lt;='01_Parameters'!$B$7,OR(L190="",L190&gt;='01_Parameters'!$B$7)),"Active","Closed")</f>
        <v>Active</v>
      </c>
      <c r="R190" s="13" t="str">
        <f t="shared" si="6"/>
        <v>PASS</v>
      </c>
      <c r="S190" s="13" t="str">
        <f t="shared" si="7"/>
        <v>PASS</v>
      </c>
      <c r="T190" s="13" t="str">
        <f t="shared" si="8"/>
        <v>PASS</v>
      </c>
    </row>
    <row r="191" spans="1:20">
      <c r="A191" s="6" t="s">
        <v>917</v>
      </c>
      <c r="B191" s="6" t="s">
        <v>918</v>
      </c>
      <c r="C191" s="6" t="s">
        <v>919</v>
      </c>
      <c r="D191" s="6">
        <v>11275303455</v>
      </c>
      <c r="E191" s="6" t="s">
        <v>920</v>
      </c>
      <c r="F191" s="6" t="s">
        <v>82</v>
      </c>
      <c r="G191" s="6" t="s">
        <v>66</v>
      </c>
      <c r="H191" s="6" t="s">
        <v>107</v>
      </c>
      <c r="I191" s="6" t="s">
        <v>108</v>
      </c>
      <c r="J191" s="6" t="s">
        <v>849</v>
      </c>
      <c r="K191" s="20">
        <v>41711</v>
      </c>
      <c r="L191" s="20"/>
      <c r="M191" s="6" t="s">
        <v>110</v>
      </c>
      <c r="N191" s="6" t="s">
        <v>850</v>
      </c>
      <c r="O191" s="21">
        <v>60</v>
      </c>
      <c r="P191" s="21">
        <v>2.7</v>
      </c>
      <c r="Q191" s="13" t="str">
        <f>IF(AND(K191&lt;='01_Parameters'!$B$7,OR(L191="",L191&gt;='01_Parameters'!$B$7)),"Active","Closed")</f>
        <v>Active</v>
      </c>
      <c r="R191" s="13" t="str">
        <f t="shared" si="6"/>
        <v>PASS</v>
      </c>
      <c r="S191" s="13" t="str">
        <f t="shared" si="7"/>
        <v>PASS</v>
      </c>
      <c r="T191" s="13" t="str">
        <f t="shared" si="8"/>
        <v>PASS</v>
      </c>
    </row>
    <row r="192" spans="1:20">
      <c r="A192" s="6" t="s">
        <v>921</v>
      </c>
      <c r="B192" s="6" t="s">
        <v>922</v>
      </c>
      <c r="C192" s="6" t="s">
        <v>923</v>
      </c>
      <c r="D192" s="6">
        <v>29284669790</v>
      </c>
      <c r="E192" s="6" t="s">
        <v>924</v>
      </c>
      <c r="F192" s="6" t="s">
        <v>83</v>
      </c>
      <c r="G192" s="6" t="s">
        <v>62</v>
      </c>
      <c r="H192" s="6" t="s">
        <v>147</v>
      </c>
      <c r="I192" s="6" t="s">
        <v>148</v>
      </c>
      <c r="J192" s="6" t="s">
        <v>925</v>
      </c>
      <c r="K192" s="20">
        <v>42187</v>
      </c>
      <c r="L192" s="20"/>
      <c r="M192" s="6" t="s">
        <v>110</v>
      </c>
      <c r="N192" s="6" t="s">
        <v>926</v>
      </c>
      <c r="O192" s="21">
        <v>0</v>
      </c>
      <c r="P192" s="21">
        <v>0</v>
      </c>
      <c r="Q192" s="13" t="str">
        <f>IF(AND(K192&lt;='01_Parameters'!$B$7,OR(L192="",L192&gt;='01_Parameters'!$B$7)),"Active","Closed")</f>
        <v>Active</v>
      </c>
      <c r="R192" s="13" t="str">
        <f t="shared" si="6"/>
        <v>PASS</v>
      </c>
      <c r="S192" s="13" t="str">
        <f t="shared" si="7"/>
        <v>PASS</v>
      </c>
      <c r="T192" s="13" t="str">
        <f t="shared" si="8"/>
        <v>PASS</v>
      </c>
    </row>
    <row r="193" spans="1:20">
      <c r="A193" s="6" t="s">
        <v>927</v>
      </c>
      <c r="B193" s="6" t="s">
        <v>928</v>
      </c>
      <c r="C193" s="6" t="s">
        <v>929</v>
      </c>
      <c r="D193" s="6">
        <v>82283906254</v>
      </c>
      <c r="E193" s="6" t="s">
        <v>930</v>
      </c>
      <c r="F193" s="6" t="s">
        <v>83</v>
      </c>
      <c r="G193" s="6" t="s">
        <v>62</v>
      </c>
      <c r="H193" s="6" t="s">
        <v>126</v>
      </c>
      <c r="I193" s="6" t="s">
        <v>153</v>
      </c>
      <c r="J193" s="6" t="s">
        <v>931</v>
      </c>
      <c r="K193" s="20">
        <v>45282</v>
      </c>
      <c r="L193" s="20"/>
      <c r="M193" s="6" t="s">
        <v>110</v>
      </c>
      <c r="N193" s="6" t="s">
        <v>926</v>
      </c>
      <c r="O193" s="21">
        <v>31</v>
      </c>
      <c r="P193" s="21">
        <v>0.9</v>
      </c>
      <c r="Q193" s="13" t="str">
        <f>IF(AND(K193&lt;='01_Parameters'!$B$7,OR(L193="",L193&gt;='01_Parameters'!$B$7)),"Active","Closed")</f>
        <v>Active</v>
      </c>
      <c r="R193" s="13" t="str">
        <f t="shared" si="6"/>
        <v>PASS</v>
      </c>
      <c r="S193" s="13" t="str">
        <f t="shared" si="7"/>
        <v>PASS</v>
      </c>
      <c r="T193" s="13" t="str">
        <f t="shared" si="8"/>
        <v>PASS</v>
      </c>
    </row>
    <row r="194" spans="1:20">
      <c r="A194" s="6" t="s">
        <v>932</v>
      </c>
      <c r="B194" s="6" t="s">
        <v>933</v>
      </c>
      <c r="C194" s="6" t="s">
        <v>934</v>
      </c>
      <c r="D194" s="6">
        <v>60432379744</v>
      </c>
      <c r="E194" s="6" t="s">
        <v>935</v>
      </c>
      <c r="F194" s="6" t="s">
        <v>83</v>
      </c>
      <c r="G194" s="6" t="s">
        <v>62</v>
      </c>
      <c r="H194" s="6" t="s">
        <v>126</v>
      </c>
      <c r="I194" s="6" t="s">
        <v>153</v>
      </c>
      <c r="J194" s="6" t="s">
        <v>925</v>
      </c>
      <c r="K194" s="20">
        <v>42096</v>
      </c>
      <c r="L194" s="20"/>
      <c r="M194" s="6" t="s">
        <v>110</v>
      </c>
      <c r="N194" s="6" t="s">
        <v>926</v>
      </c>
      <c r="O194" s="21">
        <v>59</v>
      </c>
      <c r="P194" s="21">
        <v>2.5</v>
      </c>
      <c r="Q194" s="13" t="str">
        <f>IF(AND(K194&lt;='01_Parameters'!$B$7,OR(L194="",L194&gt;='01_Parameters'!$B$7)),"Active","Closed")</f>
        <v>Active</v>
      </c>
      <c r="R194" s="13" t="str">
        <f t="shared" ref="R194:R241" si="9">IF(COUNTBLANK(A194:K194)+COUNTBLANK(M194:P194)=0,"PASS","CHECK")</f>
        <v>PASS</v>
      </c>
      <c r="S194" s="13" t="str">
        <f t="shared" ref="S194:S241" si="10">IF(AND(COUNTIF($A$2:$A$241,A194)=1,COUNTIF($D$2:$D$241,D194)=1),"PASS","CHECK")</f>
        <v>PASS</v>
      </c>
      <c r="T194" s="13" t="str">
        <f t="shared" ref="T194:T257" si="11">IF(AND(Q194=M194,R194="PASS",S194="PASS"),"PASS","CHECK")</f>
        <v>PASS</v>
      </c>
    </row>
    <row r="195" spans="1:20">
      <c r="A195" s="6" t="s">
        <v>936</v>
      </c>
      <c r="B195" s="6" t="s">
        <v>937</v>
      </c>
      <c r="C195" s="6" t="s">
        <v>938</v>
      </c>
      <c r="D195" s="6">
        <v>17874958553</v>
      </c>
      <c r="E195" s="6" t="s">
        <v>939</v>
      </c>
      <c r="F195" s="6" t="s">
        <v>83</v>
      </c>
      <c r="G195" s="6" t="s">
        <v>62</v>
      </c>
      <c r="H195" s="6" t="s">
        <v>132</v>
      </c>
      <c r="I195" s="6" t="s">
        <v>133</v>
      </c>
      <c r="J195" s="6" t="s">
        <v>925</v>
      </c>
      <c r="K195" s="20">
        <v>45481</v>
      </c>
      <c r="L195" s="20">
        <v>46105</v>
      </c>
      <c r="M195" s="6" t="s">
        <v>215</v>
      </c>
      <c r="N195" s="6" t="s">
        <v>926</v>
      </c>
      <c r="O195" s="21">
        <v>107</v>
      </c>
      <c r="P195" s="21">
        <v>3</v>
      </c>
      <c r="Q195" s="13" t="str">
        <f>IF(AND(K195&lt;='01_Parameters'!$B$7,OR(L195="",L195&gt;='01_Parameters'!$B$7)),"Active","Closed")</f>
        <v>Closed</v>
      </c>
      <c r="R195" s="13" t="str">
        <f t="shared" si="9"/>
        <v>PASS</v>
      </c>
      <c r="S195" s="13" t="str">
        <f t="shared" si="10"/>
        <v>PASS</v>
      </c>
      <c r="T195" s="13" t="str">
        <f t="shared" si="11"/>
        <v>PASS</v>
      </c>
    </row>
    <row r="196" spans="1:20">
      <c r="A196" s="6" t="s">
        <v>940</v>
      </c>
      <c r="B196" s="6" t="s">
        <v>941</v>
      </c>
      <c r="C196" s="6" t="s">
        <v>942</v>
      </c>
      <c r="D196" s="6">
        <v>98722346911</v>
      </c>
      <c r="E196" s="6" t="s">
        <v>943</v>
      </c>
      <c r="F196" s="6" t="s">
        <v>83</v>
      </c>
      <c r="G196" s="6" t="s">
        <v>62</v>
      </c>
      <c r="H196" s="6" t="s">
        <v>126</v>
      </c>
      <c r="I196" s="6" t="s">
        <v>182</v>
      </c>
      <c r="J196" s="6" t="s">
        <v>931</v>
      </c>
      <c r="K196" s="20">
        <v>44931</v>
      </c>
      <c r="L196" s="20"/>
      <c r="M196" s="6" t="s">
        <v>110</v>
      </c>
      <c r="N196" s="6" t="s">
        <v>926</v>
      </c>
      <c r="O196" s="21">
        <v>60</v>
      </c>
      <c r="P196" s="21">
        <v>1.6</v>
      </c>
      <c r="Q196" s="13" t="str">
        <f>IF(AND(K196&lt;='01_Parameters'!$B$7,OR(L196="",L196&gt;='01_Parameters'!$B$7)),"Active","Closed")</f>
        <v>Active</v>
      </c>
      <c r="R196" s="13" t="str">
        <f t="shared" si="9"/>
        <v>PASS</v>
      </c>
      <c r="S196" s="13" t="str">
        <f t="shared" si="10"/>
        <v>PASS</v>
      </c>
      <c r="T196" s="13" t="str">
        <f t="shared" si="11"/>
        <v>PASS</v>
      </c>
    </row>
    <row r="197" spans="1:20">
      <c r="A197" s="6" t="s">
        <v>944</v>
      </c>
      <c r="B197" s="6" t="s">
        <v>945</v>
      </c>
      <c r="C197" s="6" t="s">
        <v>946</v>
      </c>
      <c r="D197" s="6">
        <v>22035106903</v>
      </c>
      <c r="E197" s="6" t="s">
        <v>947</v>
      </c>
      <c r="F197" s="6" t="s">
        <v>83</v>
      </c>
      <c r="G197" s="6" t="s">
        <v>62</v>
      </c>
      <c r="H197" s="6" t="s">
        <v>132</v>
      </c>
      <c r="I197" s="6" t="s">
        <v>133</v>
      </c>
      <c r="J197" s="6" t="s">
        <v>948</v>
      </c>
      <c r="K197" s="20">
        <v>40569</v>
      </c>
      <c r="L197" s="20"/>
      <c r="M197" s="6" t="s">
        <v>110</v>
      </c>
      <c r="N197" s="6" t="s">
        <v>926</v>
      </c>
      <c r="O197" s="21">
        <v>86</v>
      </c>
      <c r="P197" s="21">
        <v>2.4</v>
      </c>
      <c r="Q197" s="13" t="str">
        <f>IF(AND(K197&lt;='01_Parameters'!$B$7,OR(L197="",L197&gt;='01_Parameters'!$B$7)),"Active","Closed")</f>
        <v>Active</v>
      </c>
      <c r="R197" s="13" t="str">
        <f t="shared" si="9"/>
        <v>PASS</v>
      </c>
      <c r="S197" s="13" t="str">
        <f t="shared" si="10"/>
        <v>PASS</v>
      </c>
      <c r="T197" s="13" t="str">
        <f t="shared" si="11"/>
        <v>PASS</v>
      </c>
    </row>
    <row r="198" spans="1:20">
      <c r="A198" s="6" t="s">
        <v>949</v>
      </c>
      <c r="B198" s="6" t="s">
        <v>950</v>
      </c>
      <c r="C198" s="6" t="s">
        <v>951</v>
      </c>
      <c r="D198" s="6">
        <v>93214380760</v>
      </c>
      <c r="E198" s="6" t="s">
        <v>952</v>
      </c>
      <c r="F198" s="6" t="s">
        <v>83</v>
      </c>
      <c r="G198" s="6" t="s">
        <v>62</v>
      </c>
      <c r="H198" s="6" t="s">
        <v>132</v>
      </c>
      <c r="I198" s="6" t="s">
        <v>133</v>
      </c>
      <c r="J198" s="6" t="s">
        <v>931</v>
      </c>
      <c r="K198" s="20">
        <v>44683</v>
      </c>
      <c r="L198" s="20"/>
      <c r="M198" s="6" t="s">
        <v>110</v>
      </c>
      <c r="N198" s="6" t="s">
        <v>926</v>
      </c>
      <c r="O198" s="21">
        <v>88</v>
      </c>
      <c r="P198" s="21">
        <v>2.5</v>
      </c>
      <c r="Q198" s="13" t="str">
        <f>IF(AND(K198&lt;='01_Parameters'!$B$7,OR(L198="",L198&gt;='01_Parameters'!$B$7)),"Active","Closed")</f>
        <v>Active</v>
      </c>
      <c r="R198" s="13" t="str">
        <f t="shared" si="9"/>
        <v>PASS</v>
      </c>
      <c r="S198" s="13" t="str">
        <f t="shared" si="10"/>
        <v>PASS</v>
      </c>
      <c r="T198" s="13" t="str">
        <f t="shared" si="11"/>
        <v>PASS</v>
      </c>
    </row>
    <row r="199" spans="1:20">
      <c r="A199" s="6" t="s">
        <v>953</v>
      </c>
      <c r="B199" s="6" t="s">
        <v>954</v>
      </c>
      <c r="C199" s="6" t="s">
        <v>955</v>
      </c>
      <c r="D199" s="6">
        <v>52903859310</v>
      </c>
      <c r="E199" s="6" t="s">
        <v>956</v>
      </c>
      <c r="F199" s="6" t="s">
        <v>83</v>
      </c>
      <c r="G199" s="6" t="s">
        <v>62</v>
      </c>
      <c r="H199" s="6" t="s">
        <v>107</v>
      </c>
      <c r="I199" s="6" t="s">
        <v>108</v>
      </c>
      <c r="J199" s="6" t="s">
        <v>931</v>
      </c>
      <c r="K199" s="20">
        <v>41166</v>
      </c>
      <c r="L199" s="20"/>
      <c r="M199" s="6" t="s">
        <v>110</v>
      </c>
      <c r="N199" s="6" t="s">
        <v>926</v>
      </c>
      <c r="O199" s="21">
        <v>24</v>
      </c>
      <c r="P199" s="21">
        <v>0.7</v>
      </c>
      <c r="Q199" s="13" t="str">
        <f>IF(AND(K199&lt;='01_Parameters'!$B$7,OR(L199="",L199&gt;='01_Parameters'!$B$7)),"Active","Closed")</f>
        <v>Active</v>
      </c>
      <c r="R199" s="13" t="str">
        <f t="shared" si="9"/>
        <v>PASS</v>
      </c>
      <c r="S199" s="13" t="str">
        <f t="shared" si="10"/>
        <v>PASS</v>
      </c>
      <c r="T199" s="13" t="str">
        <f t="shared" si="11"/>
        <v>PASS</v>
      </c>
    </row>
    <row r="200" spans="1:20">
      <c r="A200" s="6" t="s">
        <v>957</v>
      </c>
      <c r="B200" s="6" t="s">
        <v>958</v>
      </c>
      <c r="C200" s="6" t="s">
        <v>959</v>
      </c>
      <c r="D200" s="6">
        <v>30632134884</v>
      </c>
      <c r="E200" s="6" t="s">
        <v>960</v>
      </c>
      <c r="F200" s="6" t="s">
        <v>83</v>
      </c>
      <c r="G200" s="6" t="s">
        <v>62</v>
      </c>
      <c r="H200" s="6" t="s">
        <v>126</v>
      </c>
      <c r="I200" s="6" t="s">
        <v>182</v>
      </c>
      <c r="J200" s="6" t="s">
        <v>961</v>
      </c>
      <c r="K200" s="20">
        <v>45421</v>
      </c>
      <c r="L200" s="20"/>
      <c r="M200" s="6" t="s">
        <v>110</v>
      </c>
      <c r="N200" s="6" t="s">
        <v>926</v>
      </c>
      <c r="O200" s="21">
        <v>48</v>
      </c>
      <c r="P200" s="21">
        <v>1.3</v>
      </c>
      <c r="Q200" s="13" t="str">
        <f>IF(AND(K200&lt;='01_Parameters'!$B$7,OR(L200="",L200&gt;='01_Parameters'!$B$7)),"Active","Closed")</f>
        <v>Active</v>
      </c>
      <c r="R200" s="13" t="str">
        <f t="shared" si="9"/>
        <v>PASS</v>
      </c>
      <c r="S200" s="13" t="str">
        <f t="shared" si="10"/>
        <v>PASS</v>
      </c>
      <c r="T200" s="13" t="str">
        <f t="shared" si="11"/>
        <v>PASS</v>
      </c>
    </row>
    <row r="201" spans="1:20">
      <c r="A201" s="6" t="s">
        <v>962</v>
      </c>
      <c r="B201" s="6" t="s">
        <v>963</v>
      </c>
      <c r="C201" s="6" t="s">
        <v>964</v>
      </c>
      <c r="D201" s="6">
        <v>54740613850</v>
      </c>
      <c r="E201" s="6" t="s">
        <v>965</v>
      </c>
      <c r="F201" s="6" t="s">
        <v>83</v>
      </c>
      <c r="G201" s="6" t="s">
        <v>62</v>
      </c>
      <c r="H201" s="6" t="s">
        <v>107</v>
      </c>
      <c r="I201" s="6" t="s">
        <v>138</v>
      </c>
      <c r="J201" s="6" t="s">
        <v>948</v>
      </c>
      <c r="K201" s="20">
        <v>44860</v>
      </c>
      <c r="L201" s="20"/>
      <c r="M201" s="6" t="s">
        <v>110</v>
      </c>
      <c r="N201" s="6" t="s">
        <v>926</v>
      </c>
      <c r="O201" s="21">
        <v>86</v>
      </c>
      <c r="P201" s="21">
        <v>2.8</v>
      </c>
      <c r="Q201" s="13" t="str">
        <f>IF(AND(K201&lt;='01_Parameters'!$B$7,OR(L201="",L201&gt;='01_Parameters'!$B$7)),"Active","Closed")</f>
        <v>Active</v>
      </c>
      <c r="R201" s="13" t="str">
        <f t="shared" si="9"/>
        <v>PASS</v>
      </c>
      <c r="S201" s="13" t="str">
        <f t="shared" si="10"/>
        <v>PASS</v>
      </c>
      <c r="T201" s="13" t="str">
        <f t="shared" si="11"/>
        <v>PASS</v>
      </c>
    </row>
    <row r="202" spans="1:20">
      <c r="A202" s="6" t="s">
        <v>966</v>
      </c>
      <c r="B202" s="6" t="s">
        <v>967</v>
      </c>
      <c r="C202" s="6" t="s">
        <v>968</v>
      </c>
      <c r="D202" s="6">
        <v>2488204630</v>
      </c>
      <c r="E202" s="6" t="s">
        <v>969</v>
      </c>
      <c r="F202" s="6" t="s">
        <v>83</v>
      </c>
      <c r="G202" s="6" t="s">
        <v>62</v>
      </c>
      <c r="H202" s="6" t="s">
        <v>126</v>
      </c>
      <c r="I202" s="6" t="s">
        <v>182</v>
      </c>
      <c r="J202" s="6" t="s">
        <v>961</v>
      </c>
      <c r="K202" s="20">
        <v>40895</v>
      </c>
      <c r="L202" s="20"/>
      <c r="M202" s="6" t="s">
        <v>110</v>
      </c>
      <c r="N202" s="6" t="s">
        <v>926</v>
      </c>
      <c r="O202" s="21">
        <v>44</v>
      </c>
      <c r="P202" s="21">
        <v>1.4</v>
      </c>
      <c r="Q202" s="13" t="str">
        <f>IF(AND(K202&lt;='01_Parameters'!$B$7,OR(L202="",L202&gt;='01_Parameters'!$B$7)),"Active","Closed")</f>
        <v>Active</v>
      </c>
      <c r="R202" s="13" t="str">
        <f t="shared" si="9"/>
        <v>PASS</v>
      </c>
      <c r="S202" s="13" t="str">
        <f t="shared" si="10"/>
        <v>PASS</v>
      </c>
      <c r="T202" s="13" t="str">
        <f t="shared" si="11"/>
        <v>PASS</v>
      </c>
    </row>
    <row r="203" spans="1:20">
      <c r="A203" s="6" t="s">
        <v>970</v>
      </c>
      <c r="B203" s="6" t="s">
        <v>971</v>
      </c>
      <c r="C203" s="6" t="s">
        <v>972</v>
      </c>
      <c r="D203" s="6">
        <v>46527399952</v>
      </c>
      <c r="E203" s="6" t="s">
        <v>973</v>
      </c>
      <c r="F203" s="6" t="s">
        <v>83</v>
      </c>
      <c r="G203" s="6" t="s">
        <v>62</v>
      </c>
      <c r="H203" s="6" t="s">
        <v>147</v>
      </c>
      <c r="I203" s="6" t="s">
        <v>148</v>
      </c>
      <c r="J203" s="6" t="s">
        <v>931</v>
      </c>
      <c r="K203" s="20">
        <v>43083</v>
      </c>
      <c r="L203" s="20"/>
      <c r="M203" s="6" t="s">
        <v>110</v>
      </c>
      <c r="N203" s="6" t="s">
        <v>926</v>
      </c>
      <c r="O203" s="21">
        <v>0</v>
      </c>
      <c r="P203" s="21">
        <v>0</v>
      </c>
      <c r="Q203" s="13" t="str">
        <f>IF(AND(K203&lt;='01_Parameters'!$B$7,OR(L203="",L203&gt;='01_Parameters'!$B$7)),"Active","Closed")</f>
        <v>Active</v>
      </c>
      <c r="R203" s="13" t="str">
        <f t="shared" si="9"/>
        <v>PASS</v>
      </c>
      <c r="S203" s="13" t="str">
        <f t="shared" si="10"/>
        <v>PASS</v>
      </c>
      <c r="T203" s="13" t="str">
        <f t="shared" si="11"/>
        <v>PASS</v>
      </c>
    </row>
    <row r="204" spans="1:20">
      <c r="A204" s="6" t="s">
        <v>974</v>
      </c>
      <c r="B204" s="6" t="s">
        <v>975</v>
      </c>
      <c r="C204" s="6" t="s">
        <v>976</v>
      </c>
      <c r="D204" s="6">
        <v>49325697096</v>
      </c>
      <c r="E204" s="6" t="s">
        <v>977</v>
      </c>
      <c r="F204" s="6" t="s">
        <v>83</v>
      </c>
      <c r="G204" s="6" t="s">
        <v>62</v>
      </c>
      <c r="H204" s="6" t="s">
        <v>132</v>
      </c>
      <c r="I204" s="6" t="s">
        <v>133</v>
      </c>
      <c r="J204" s="6" t="s">
        <v>961</v>
      </c>
      <c r="K204" s="20">
        <v>43131</v>
      </c>
      <c r="L204" s="20"/>
      <c r="M204" s="6" t="s">
        <v>110</v>
      </c>
      <c r="N204" s="6" t="s">
        <v>926</v>
      </c>
      <c r="O204" s="21">
        <v>94</v>
      </c>
      <c r="P204" s="21">
        <v>2.6</v>
      </c>
      <c r="Q204" s="13" t="str">
        <f>IF(AND(K204&lt;='01_Parameters'!$B$7,OR(L204="",L204&gt;='01_Parameters'!$B$7)),"Active","Closed")</f>
        <v>Active</v>
      </c>
      <c r="R204" s="13" t="str">
        <f t="shared" si="9"/>
        <v>PASS</v>
      </c>
      <c r="S204" s="13" t="str">
        <f t="shared" si="10"/>
        <v>PASS</v>
      </c>
      <c r="T204" s="13" t="str">
        <f t="shared" si="11"/>
        <v>PASS</v>
      </c>
    </row>
    <row r="205" spans="1:20">
      <c r="A205" s="6" t="s">
        <v>978</v>
      </c>
      <c r="B205" s="6" t="s">
        <v>979</v>
      </c>
      <c r="C205" s="6" t="s">
        <v>980</v>
      </c>
      <c r="D205" s="6">
        <v>38803396774</v>
      </c>
      <c r="E205" s="6" t="s">
        <v>981</v>
      </c>
      <c r="F205" s="6" t="s">
        <v>83</v>
      </c>
      <c r="G205" s="6" t="s">
        <v>62</v>
      </c>
      <c r="H205" s="6" t="s">
        <v>147</v>
      </c>
      <c r="I205" s="6" t="s">
        <v>148</v>
      </c>
      <c r="J205" s="6" t="s">
        <v>948</v>
      </c>
      <c r="K205" s="20">
        <v>40707</v>
      </c>
      <c r="L205" s="20"/>
      <c r="M205" s="6" t="s">
        <v>110</v>
      </c>
      <c r="N205" s="6" t="s">
        <v>926</v>
      </c>
      <c r="O205" s="21">
        <v>0</v>
      </c>
      <c r="P205" s="21">
        <v>0</v>
      </c>
      <c r="Q205" s="13" t="str">
        <f>IF(AND(K205&lt;='01_Parameters'!$B$7,OR(L205="",L205&gt;='01_Parameters'!$B$7)),"Active","Closed")</f>
        <v>Active</v>
      </c>
      <c r="R205" s="13" t="str">
        <f t="shared" si="9"/>
        <v>PASS</v>
      </c>
      <c r="S205" s="13" t="str">
        <f t="shared" si="10"/>
        <v>PASS</v>
      </c>
      <c r="T205" s="13" t="str">
        <f t="shared" si="11"/>
        <v>PASS</v>
      </c>
    </row>
    <row r="206" spans="1:20">
      <c r="A206" s="6" t="s">
        <v>982</v>
      </c>
      <c r="B206" s="6" t="s">
        <v>983</v>
      </c>
      <c r="C206" s="6" t="s">
        <v>984</v>
      </c>
      <c r="D206" s="6">
        <v>72741413895</v>
      </c>
      <c r="E206" s="6" t="s">
        <v>985</v>
      </c>
      <c r="F206" s="6" t="s">
        <v>83</v>
      </c>
      <c r="G206" s="6" t="s">
        <v>62</v>
      </c>
      <c r="H206" s="6" t="s">
        <v>107</v>
      </c>
      <c r="I206" s="6" t="s">
        <v>108</v>
      </c>
      <c r="J206" s="6" t="s">
        <v>948</v>
      </c>
      <c r="K206" s="20">
        <v>45092</v>
      </c>
      <c r="L206" s="20"/>
      <c r="M206" s="6" t="s">
        <v>110</v>
      </c>
      <c r="N206" s="6" t="s">
        <v>926</v>
      </c>
      <c r="O206" s="21">
        <v>56</v>
      </c>
      <c r="P206" s="21">
        <v>2.1</v>
      </c>
      <c r="Q206" s="13" t="str">
        <f>IF(AND(K206&lt;='01_Parameters'!$B$7,OR(L206="",L206&gt;='01_Parameters'!$B$7)),"Active","Closed")</f>
        <v>Active</v>
      </c>
      <c r="R206" s="13" t="str">
        <f t="shared" si="9"/>
        <v>PASS</v>
      </c>
      <c r="S206" s="13" t="str">
        <f t="shared" si="10"/>
        <v>PASS</v>
      </c>
      <c r="T206" s="13" t="str">
        <f t="shared" si="11"/>
        <v>PASS</v>
      </c>
    </row>
    <row r="207" spans="1:20">
      <c r="A207" s="6" t="s">
        <v>986</v>
      </c>
      <c r="B207" s="6" t="s">
        <v>987</v>
      </c>
      <c r="C207" s="6" t="s">
        <v>988</v>
      </c>
      <c r="D207" s="6">
        <v>38230104795</v>
      </c>
      <c r="E207" s="6" t="s">
        <v>989</v>
      </c>
      <c r="F207" s="6" t="s">
        <v>83</v>
      </c>
      <c r="G207" s="6" t="s">
        <v>62</v>
      </c>
      <c r="H207" s="6" t="s">
        <v>107</v>
      </c>
      <c r="I207" s="6" t="s">
        <v>108</v>
      </c>
      <c r="J207" s="6" t="s">
        <v>948</v>
      </c>
      <c r="K207" s="20">
        <v>41517</v>
      </c>
      <c r="L207" s="20"/>
      <c r="M207" s="6" t="s">
        <v>110</v>
      </c>
      <c r="N207" s="6" t="s">
        <v>926</v>
      </c>
      <c r="O207" s="21">
        <v>38</v>
      </c>
      <c r="P207" s="21">
        <v>1.2</v>
      </c>
      <c r="Q207" s="13" t="str">
        <f>IF(AND(K207&lt;='01_Parameters'!$B$7,OR(L207="",L207&gt;='01_Parameters'!$B$7)),"Active","Closed")</f>
        <v>Active</v>
      </c>
      <c r="R207" s="13" t="str">
        <f t="shared" si="9"/>
        <v>PASS</v>
      </c>
      <c r="S207" s="13" t="str">
        <f t="shared" si="10"/>
        <v>PASS</v>
      </c>
      <c r="T207" s="13" t="str">
        <f t="shared" si="11"/>
        <v>PASS</v>
      </c>
    </row>
    <row r="208" spans="1:20">
      <c r="A208" s="6" t="s">
        <v>990</v>
      </c>
      <c r="B208" s="6" t="s">
        <v>991</v>
      </c>
      <c r="C208" s="6" t="s">
        <v>992</v>
      </c>
      <c r="D208" s="6">
        <v>93639547323</v>
      </c>
      <c r="E208" s="6" t="s">
        <v>993</v>
      </c>
      <c r="F208" s="6" t="s">
        <v>83</v>
      </c>
      <c r="G208" s="6" t="s">
        <v>62</v>
      </c>
      <c r="H208" s="6" t="s">
        <v>126</v>
      </c>
      <c r="I208" s="6" t="s">
        <v>182</v>
      </c>
      <c r="J208" s="6" t="s">
        <v>961</v>
      </c>
      <c r="K208" s="20">
        <v>40749</v>
      </c>
      <c r="L208" s="20"/>
      <c r="M208" s="6" t="s">
        <v>110</v>
      </c>
      <c r="N208" s="6" t="s">
        <v>926</v>
      </c>
      <c r="O208" s="21">
        <v>33</v>
      </c>
      <c r="P208" s="21">
        <v>1.1000000000000001</v>
      </c>
      <c r="Q208" s="13" t="str">
        <f>IF(AND(K208&lt;='01_Parameters'!$B$7,OR(L208="",L208&gt;='01_Parameters'!$B$7)),"Active","Closed")</f>
        <v>Active</v>
      </c>
      <c r="R208" s="13" t="str">
        <f t="shared" si="9"/>
        <v>PASS</v>
      </c>
      <c r="S208" s="13" t="str">
        <f t="shared" si="10"/>
        <v>PASS</v>
      </c>
      <c r="T208" s="13" t="str">
        <f t="shared" si="11"/>
        <v>PASS</v>
      </c>
    </row>
    <row r="209" spans="1:20">
      <c r="A209" s="6" t="s">
        <v>994</v>
      </c>
      <c r="B209" s="6" t="s">
        <v>995</v>
      </c>
      <c r="C209" s="6" t="s">
        <v>996</v>
      </c>
      <c r="D209" s="6">
        <v>83390919901</v>
      </c>
      <c r="E209" s="6" t="s">
        <v>997</v>
      </c>
      <c r="F209" s="6" t="s">
        <v>83</v>
      </c>
      <c r="G209" s="6" t="s">
        <v>62</v>
      </c>
      <c r="H209" s="6" t="s">
        <v>107</v>
      </c>
      <c r="I209" s="6" t="s">
        <v>108</v>
      </c>
      <c r="J209" s="6" t="s">
        <v>931</v>
      </c>
      <c r="K209" s="20">
        <v>45004</v>
      </c>
      <c r="L209" s="20"/>
      <c r="M209" s="6" t="s">
        <v>110</v>
      </c>
      <c r="N209" s="6" t="s">
        <v>926</v>
      </c>
      <c r="O209" s="21">
        <v>18</v>
      </c>
      <c r="P209" s="21">
        <v>0.6</v>
      </c>
      <c r="Q209" s="13" t="str">
        <f>IF(AND(K209&lt;='01_Parameters'!$B$7,OR(L209="",L209&gt;='01_Parameters'!$B$7)),"Active","Closed")</f>
        <v>Active</v>
      </c>
      <c r="R209" s="13" t="str">
        <f t="shared" si="9"/>
        <v>PASS</v>
      </c>
      <c r="S209" s="13" t="str">
        <f t="shared" si="10"/>
        <v>PASS</v>
      </c>
      <c r="T209" s="13" t="str">
        <f t="shared" si="11"/>
        <v>PASS</v>
      </c>
    </row>
    <row r="210" spans="1:20">
      <c r="A210" s="6" t="s">
        <v>998</v>
      </c>
      <c r="B210" s="6" t="s">
        <v>999</v>
      </c>
      <c r="C210" s="6" t="s">
        <v>1000</v>
      </c>
      <c r="D210" s="6">
        <v>95568761645</v>
      </c>
      <c r="E210" s="6" t="s">
        <v>1001</v>
      </c>
      <c r="F210" s="6" t="s">
        <v>83</v>
      </c>
      <c r="G210" s="6" t="s">
        <v>62</v>
      </c>
      <c r="H210" s="6" t="s">
        <v>126</v>
      </c>
      <c r="I210" s="6" t="s">
        <v>153</v>
      </c>
      <c r="J210" s="6" t="s">
        <v>948</v>
      </c>
      <c r="K210" s="20">
        <v>40290</v>
      </c>
      <c r="L210" s="20"/>
      <c r="M210" s="6" t="s">
        <v>110</v>
      </c>
      <c r="N210" s="6" t="s">
        <v>926</v>
      </c>
      <c r="O210" s="21">
        <v>37</v>
      </c>
      <c r="P210" s="21">
        <v>1.2</v>
      </c>
      <c r="Q210" s="13" t="str">
        <f>IF(AND(K210&lt;='01_Parameters'!$B$7,OR(L210="",L210&gt;='01_Parameters'!$B$7)),"Active","Closed")</f>
        <v>Active</v>
      </c>
      <c r="R210" s="13" t="str">
        <f t="shared" si="9"/>
        <v>PASS</v>
      </c>
      <c r="S210" s="13" t="str">
        <f t="shared" si="10"/>
        <v>PASS</v>
      </c>
      <c r="T210" s="13" t="str">
        <f t="shared" si="11"/>
        <v>PASS</v>
      </c>
    </row>
    <row r="211" spans="1:20">
      <c r="A211" s="6" t="s">
        <v>1002</v>
      </c>
      <c r="B211" s="6" t="s">
        <v>1003</v>
      </c>
      <c r="C211" s="6" t="s">
        <v>1004</v>
      </c>
      <c r="D211" s="6">
        <v>31585803384</v>
      </c>
      <c r="E211" s="6" t="s">
        <v>1005</v>
      </c>
      <c r="F211" s="6" t="s">
        <v>83</v>
      </c>
      <c r="G211" s="6" t="s">
        <v>62</v>
      </c>
      <c r="H211" s="6" t="s">
        <v>107</v>
      </c>
      <c r="I211" s="6" t="s">
        <v>138</v>
      </c>
      <c r="J211" s="6" t="s">
        <v>925</v>
      </c>
      <c r="K211" s="20">
        <v>40808</v>
      </c>
      <c r="L211" s="20"/>
      <c r="M211" s="6" t="s">
        <v>110</v>
      </c>
      <c r="N211" s="6" t="s">
        <v>926</v>
      </c>
      <c r="O211" s="21">
        <v>46</v>
      </c>
      <c r="P211" s="21">
        <v>2.1</v>
      </c>
      <c r="Q211" s="13" t="str">
        <f>IF(AND(K211&lt;='01_Parameters'!$B$7,OR(L211="",L211&gt;='01_Parameters'!$B$7)),"Active","Closed")</f>
        <v>Active</v>
      </c>
      <c r="R211" s="13" t="str">
        <f t="shared" si="9"/>
        <v>PASS</v>
      </c>
      <c r="S211" s="13" t="str">
        <f t="shared" si="10"/>
        <v>PASS</v>
      </c>
      <c r="T211" s="13" t="str">
        <f t="shared" si="11"/>
        <v>PASS</v>
      </c>
    </row>
    <row r="212" spans="1:20">
      <c r="A212" s="6" t="s">
        <v>1006</v>
      </c>
      <c r="B212" s="6" t="s">
        <v>1007</v>
      </c>
      <c r="C212" s="6" t="s">
        <v>1008</v>
      </c>
      <c r="D212" s="6">
        <v>1696494782</v>
      </c>
      <c r="E212" s="6" t="s">
        <v>1009</v>
      </c>
      <c r="F212" s="6" t="s">
        <v>83</v>
      </c>
      <c r="G212" s="6" t="s">
        <v>62</v>
      </c>
      <c r="H212" s="6" t="s">
        <v>107</v>
      </c>
      <c r="I212" s="6" t="s">
        <v>138</v>
      </c>
      <c r="J212" s="6" t="s">
        <v>925</v>
      </c>
      <c r="K212" s="20">
        <v>45521</v>
      </c>
      <c r="L212" s="20"/>
      <c r="M212" s="6" t="s">
        <v>110</v>
      </c>
      <c r="N212" s="6" t="s">
        <v>926</v>
      </c>
      <c r="O212" s="21">
        <v>41</v>
      </c>
      <c r="P212" s="21">
        <v>1.8</v>
      </c>
      <c r="Q212" s="13" t="str">
        <f>IF(AND(K212&lt;='01_Parameters'!$B$7,OR(L212="",L212&gt;='01_Parameters'!$B$7)),"Active","Closed")</f>
        <v>Active</v>
      </c>
      <c r="R212" s="13" t="str">
        <f t="shared" si="9"/>
        <v>PASS</v>
      </c>
      <c r="S212" s="13" t="str">
        <f t="shared" si="10"/>
        <v>PASS</v>
      </c>
      <c r="T212" s="13" t="str">
        <f t="shared" si="11"/>
        <v>PASS</v>
      </c>
    </row>
    <row r="213" spans="1:20">
      <c r="A213" s="6" t="s">
        <v>1010</v>
      </c>
      <c r="B213" s="6" t="s">
        <v>1011</v>
      </c>
      <c r="C213" s="6" t="s">
        <v>1012</v>
      </c>
      <c r="D213" s="6">
        <v>77394949754</v>
      </c>
      <c r="E213" s="6" t="s">
        <v>1013</v>
      </c>
      <c r="F213" s="6" t="s">
        <v>83</v>
      </c>
      <c r="G213" s="6" t="s">
        <v>62</v>
      </c>
      <c r="H213" s="6" t="s">
        <v>147</v>
      </c>
      <c r="I213" s="6" t="s">
        <v>148</v>
      </c>
      <c r="J213" s="6" t="s">
        <v>948</v>
      </c>
      <c r="K213" s="20">
        <v>44094</v>
      </c>
      <c r="L213" s="20"/>
      <c r="M213" s="6" t="s">
        <v>110</v>
      </c>
      <c r="N213" s="6" t="s">
        <v>926</v>
      </c>
      <c r="O213" s="21">
        <v>0</v>
      </c>
      <c r="P213" s="21">
        <v>0</v>
      </c>
      <c r="Q213" s="13" t="str">
        <f>IF(AND(K213&lt;='01_Parameters'!$B$7,OR(L213="",L213&gt;='01_Parameters'!$B$7)),"Active","Closed")</f>
        <v>Active</v>
      </c>
      <c r="R213" s="13" t="str">
        <f t="shared" si="9"/>
        <v>PASS</v>
      </c>
      <c r="S213" s="13" t="str">
        <f t="shared" si="10"/>
        <v>PASS</v>
      </c>
      <c r="T213" s="13" t="str">
        <f t="shared" si="11"/>
        <v>PASS</v>
      </c>
    </row>
    <row r="214" spans="1:20">
      <c r="A214" s="6" t="s">
        <v>1014</v>
      </c>
      <c r="B214" s="6" t="s">
        <v>1015</v>
      </c>
      <c r="C214" s="6" t="s">
        <v>1016</v>
      </c>
      <c r="D214" s="6">
        <v>13683002511</v>
      </c>
      <c r="E214" s="6" t="s">
        <v>1017</v>
      </c>
      <c r="F214" s="6" t="s">
        <v>84</v>
      </c>
      <c r="G214" s="6" t="s">
        <v>58</v>
      </c>
      <c r="H214" s="6" t="s">
        <v>147</v>
      </c>
      <c r="I214" s="6" t="s">
        <v>148</v>
      </c>
      <c r="J214" s="6" t="s">
        <v>1018</v>
      </c>
      <c r="K214" s="20">
        <v>41046</v>
      </c>
      <c r="L214" s="20"/>
      <c r="M214" s="6" t="s">
        <v>110</v>
      </c>
      <c r="N214" s="6" t="s">
        <v>1019</v>
      </c>
      <c r="O214" s="21">
        <v>0</v>
      </c>
      <c r="P214" s="21">
        <v>0</v>
      </c>
      <c r="Q214" s="13" t="str">
        <f>IF(AND(K214&lt;='01_Parameters'!$B$7,OR(L214="",L214&gt;='01_Parameters'!$B$7)),"Active","Closed")</f>
        <v>Active</v>
      </c>
      <c r="R214" s="13" t="str">
        <f t="shared" si="9"/>
        <v>PASS</v>
      </c>
      <c r="S214" s="13" t="str">
        <f t="shared" si="10"/>
        <v>PASS</v>
      </c>
      <c r="T214" s="13" t="str">
        <f t="shared" si="11"/>
        <v>PASS</v>
      </c>
    </row>
    <row r="215" spans="1:20">
      <c r="A215" s="6" t="s">
        <v>1020</v>
      </c>
      <c r="B215" s="6" t="s">
        <v>1021</v>
      </c>
      <c r="C215" s="6" t="s">
        <v>1022</v>
      </c>
      <c r="D215" s="6">
        <v>12137451438</v>
      </c>
      <c r="E215" s="6" t="s">
        <v>1023</v>
      </c>
      <c r="F215" s="6" t="s">
        <v>84</v>
      </c>
      <c r="G215" s="6" t="s">
        <v>58</v>
      </c>
      <c r="H215" s="6" t="s">
        <v>107</v>
      </c>
      <c r="I215" s="6" t="s">
        <v>138</v>
      </c>
      <c r="J215" s="6" t="s">
        <v>1024</v>
      </c>
      <c r="K215" s="20">
        <v>45239</v>
      </c>
      <c r="L215" s="20"/>
      <c r="M215" s="6" t="s">
        <v>110</v>
      </c>
      <c r="N215" s="6" t="s">
        <v>1019</v>
      </c>
      <c r="O215" s="21">
        <v>50</v>
      </c>
      <c r="P215" s="21">
        <v>2.2000000000000002</v>
      </c>
      <c r="Q215" s="13" t="str">
        <f>IF(AND(K215&lt;='01_Parameters'!$B$7,OR(L215="",L215&gt;='01_Parameters'!$B$7)),"Active","Closed")</f>
        <v>Active</v>
      </c>
      <c r="R215" s="13" t="str">
        <f t="shared" si="9"/>
        <v>PASS</v>
      </c>
      <c r="S215" s="13" t="str">
        <f t="shared" si="10"/>
        <v>PASS</v>
      </c>
      <c r="T215" s="13" t="str">
        <f t="shared" si="11"/>
        <v>PASS</v>
      </c>
    </row>
    <row r="216" spans="1:20">
      <c r="A216" s="6" t="s">
        <v>1025</v>
      </c>
      <c r="B216" s="6" t="s">
        <v>1026</v>
      </c>
      <c r="C216" s="6" t="s">
        <v>1027</v>
      </c>
      <c r="D216" s="6">
        <v>52104582367</v>
      </c>
      <c r="E216" s="6" t="s">
        <v>1028</v>
      </c>
      <c r="F216" s="6" t="s">
        <v>84</v>
      </c>
      <c r="G216" s="6" t="s">
        <v>58</v>
      </c>
      <c r="H216" s="6" t="s">
        <v>107</v>
      </c>
      <c r="I216" s="6" t="s">
        <v>108</v>
      </c>
      <c r="J216" s="6" t="s">
        <v>1018</v>
      </c>
      <c r="K216" s="20">
        <v>44976</v>
      </c>
      <c r="L216" s="20"/>
      <c r="M216" s="6" t="s">
        <v>110</v>
      </c>
      <c r="N216" s="6" t="s">
        <v>1019</v>
      </c>
      <c r="O216" s="21">
        <v>36</v>
      </c>
      <c r="P216" s="21">
        <v>1</v>
      </c>
      <c r="Q216" s="13" t="str">
        <f>IF(AND(K216&lt;='01_Parameters'!$B$7,OR(L216="",L216&gt;='01_Parameters'!$B$7)),"Active","Closed")</f>
        <v>Active</v>
      </c>
      <c r="R216" s="13" t="str">
        <f t="shared" si="9"/>
        <v>PASS</v>
      </c>
      <c r="S216" s="13" t="str">
        <f t="shared" si="10"/>
        <v>PASS</v>
      </c>
      <c r="T216" s="13" t="str">
        <f t="shared" si="11"/>
        <v>PASS</v>
      </c>
    </row>
    <row r="217" spans="1:20">
      <c r="A217" s="6" t="s">
        <v>1029</v>
      </c>
      <c r="B217" s="6" t="s">
        <v>1030</v>
      </c>
      <c r="C217" s="6" t="s">
        <v>1031</v>
      </c>
      <c r="D217" s="6">
        <v>59856220024</v>
      </c>
      <c r="E217" s="6" t="s">
        <v>1032</v>
      </c>
      <c r="F217" s="6" t="s">
        <v>84</v>
      </c>
      <c r="G217" s="6" t="s">
        <v>58</v>
      </c>
      <c r="H217" s="6" t="s">
        <v>107</v>
      </c>
      <c r="I217" s="6" t="s">
        <v>108</v>
      </c>
      <c r="J217" s="6" t="s">
        <v>1018</v>
      </c>
      <c r="K217" s="20">
        <v>43256</v>
      </c>
      <c r="L217" s="20"/>
      <c r="M217" s="6" t="s">
        <v>110</v>
      </c>
      <c r="N217" s="6" t="s">
        <v>1019</v>
      </c>
      <c r="O217" s="21">
        <v>87</v>
      </c>
      <c r="P217" s="21">
        <v>3.2</v>
      </c>
      <c r="Q217" s="13" t="str">
        <f>IF(AND(K217&lt;='01_Parameters'!$B$7,OR(L217="",L217&gt;='01_Parameters'!$B$7)),"Active","Closed")</f>
        <v>Active</v>
      </c>
      <c r="R217" s="13" t="str">
        <f t="shared" si="9"/>
        <v>PASS</v>
      </c>
      <c r="S217" s="13" t="str">
        <f t="shared" si="10"/>
        <v>PASS</v>
      </c>
      <c r="T217" s="13" t="str">
        <f t="shared" si="11"/>
        <v>PASS</v>
      </c>
    </row>
    <row r="218" spans="1:20">
      <c r="A218" s="6" t="s">
        <v>1033</v>
      </c>
      <c r="B218" s="6" t="s">
        <v>1034</v>
      </c>
      <c r="C218" s="6" t="s">
        <v>1035</v>
      </c>
      <c r="D218" s="6">
        <v>62834676186</v>
      </c>
      <c r="E218" s="6" t="s">
        <v>1036</v>
      </c>
      <c r="F218" s="6" t="s">
        <v>84</v>
      </c>
      <c r="G218" s="6" t="s">
        <v>58</v>
      </c>
      <c r="H218" s="6" t="s">
        <v>126</v>
      </c>
      <c r="I218" s="6" t="s">
        <v>127</v>
      </c>
      <c r="J218" s="6" t="s">
        <v>1037</v>
      </c>
      <c r="K218" s="20">
        <v>45262</v>
      </c>
      <c r="L218" s="20"/>
      <c r="M218" s="6" t="s">
        <v>110</v>
      </c>
      <c r="N218" s="6" t="s">
        <v>1019</v>
      </c>
      <c r="O218" s="21">
        <v>59</v>
      </c>
      <c r="P218" s="21">
        <v>1.9</v>
      </c>
      <c r="Q218" s="13" t="str">
        <f>IF(AND(K218&lt;='01_Parameters'!$B$7,OR(L218="",L218&gt;='01_Parameters'!$B$7)),"Active","Closed")</f>
        <v>Active</v>
      </c>
      <c r="R218" s="13" t="str">
        <f t="shared" si="9"/>
        <v>PASS</v>
      </c>
      <c r="S218" s="13" t="str">
        <f t="shared" si="10"/>
        <v>PASS</v>
      </c>
      <c r="T218" s="13" t="str">
        <f t="shared" si="11"/>
        <v>PASS</v>
      </c>
    </row>
    <row r="219" spans="1:20">
      <c r="A219" s="6" t="s">
        <v>1038</v>
      </c>
      <c r="B219" s="6" t="s">
        <v>1039</v>
      </c>
      <c r="C219" s="6" t="s">
        <v>1040</v>
      </c>
      <c r="D219" s="6">
        <v>73329670969</v>
      </c>
      <c r="E219" s="6" t="s">
        <v>1041</v>
      </c>
      <c r="F219" s="6" t="s">
        <v>84</v>
      </c>
      <c r="G219" s="6" t="s">
        <v>58</v>
      </c>
      <c r="H219" s="6" t="s">
        <v>126</v>
      </c>
      <c r="I219" s="6" t="s">
        <v>127</v>
      </c>
      <c r="J219" s="6" t="s">
        <v>1042</v>
      </c>
      <c r="K219" s="20">
        <v>41186</v>
      </c>
      <c r="L219" s="20"/>
      <c r="M219" s="6" t="s">
        <v>110</v>
      </c>
      <c r="N219" s="6" t="s">
        <v>1019</v>
      </c>
      <c r="O219" s="21">
        <v>34</v>
      </c>
      <c r="P219" s="21">
        <v>1</v>
      </c>
      <c r="Q219" s="13" t="str">
        <f>IF(AND(K219&lt;='01_Parameters'!$B$7,OR(L219="",L219&gt;='01_Parameters'!$B$7)),"Active","Closed")</f>
        <v>Active</v>
      </c>
      <c r="R219" s="13" t="str">
        <f t="shared" si="9"/>
        <v>PASS</v>
      </c>
      <c r="S219" s="13" t="str">
        <f t="shared" si="10"/>
        <v>PASS</v>
      </c>
      <c r="T219" s="13" t="str">
        <f t="shared" si="11"/>
        <v>PASS</v>
      </c>
    </row>
    <row r="220" spans="1:20">
      <c r="A220" s="6" t="s">
        <v>1043</v>
      </c>
      <c r="B220" s="6" t="s">
        <v>1044</v>
      </c>
      <c r="C220" s="6" t="s">
        <v>1045</v>
      </c>
      <c r="D220" s="6">
        <v>61710710546</v>
      </c>
      <c r="E220" s="6" t="s">
        <v>1046</v>
      </c>
      <c r="F220" s="6" t="s">
        <v>84</v>
      </c>
      <c r="G220" s="6" t="s">
        <v>58</v>
      </c>
      <c r="H220" s="6" t="s">
        <v>107</v>
      </c>
      <c r="I220" s="6" t="s">
        <v>108</v>
      </c>
      <c r="J220" s="6" t="s">
        <v>1037</v>
      </c>
      <c r="K220" s="20">
        <v>41000</v>
      </c>
      <c r="L220" s="20"/>
      <c r="M220" s="6" t="s">
        <v>110</v>
      </c>
      <c r="N220" s="6" t="s">
        <v>1019</v>
      </c>
      <c r="O220" s="21">
        <v>63</v>
      </c>
      <c r="P220" s="21">
        <v>2.2000000000000002</v>
      </c>
      <c r="Q220" s="13" t="str">
        <f>IF(AND(K220&lt;='01_Parameters'!$B$7,OR(L220="",L220&gt;='01_Parameters'!$B$7)),"Active","Closed")</f>
        <v>Active</v>
      </c>
      <c r="R220" s="13" t="str">
        <f t="shared" si="9"/>
        <v>PASS</v>
      </c>
      <c r="S220" s="13" t="str">
        <f t="shared" si="10"/>
        <v>PASS</v>
      </c>
      <c r="T220" s="13" t="str">
        <f t="shared" si="11"/>
        <v>PASS</v>
      </c>
    </row>
    <row r="221" spans="1:20">
      <c r="A221" s="6" t="s">
        <v>1047</v>
      </c>
      <c r="B221" s="6" t="s">
        <v>1048</v>
      </c>
      <c r="C221" s="6" t="s">
        <v>1049</v>
      </c>
      <c r="D221" s="6">
        <v>55717143631</v>
      </c>
      <c r="E221" s="6" t="s">
        <v>1050</v>
      </c>
      <c r="F221" s="6" t="s">
        <v>84</v>
      </c>
      <c r="G221" s="6" t="s">
        <v>58</v>
      </c>
      <c r="H221" s="6" t="s">
        <v>132</v>
      </c>
      <c r="I221" s="6" t="s">
        <v>133</v>
      </c>
      <c r="J221" s="6" t="s">
        <v>1037</v>
      </c>
      <c r="K221" s="20">
        <v>40592</v>
      </c>
      <c r="L221" s="20"/>
      <c r="M221" s="6" t="s">
        <v>110</v>
      </c>
      <c r="N221" s="6" t="s">
        <v>1019</v>
      </c>
      <c r="O221" s="21">
        <v>109</v>
      </c>
      <c r="P221" s="21">
        <v>2.9</v>
      </c>
      <c r="Q221" s="13" t="str">
        <f>IF(AND(K221&lt;='01_Parameters'!$B$7,OR(L221="",L221&gt;='01_Parameters'!$B$7)),"Active","Closed")</f>
        <v>Active</v>
      </c>
      <c r="R221" s="13" t="str">
        <f t="shared" si="9"/>
        <v>PASS</v>
      </c>
      <c r="S221" s="13" t="str">
        <f t="shared" si="10"/>
        <v>PASS</v>
      </c>
      <c r="T221" s="13" t="str">
        <f t="shared" si="11"/>
        <v>PASS</v>
      </c>
    </row>
    <row r="222" spans="1:20">
      <c r="A222" s="6" t="s">
        <v>1051</v>
      </c>
      <c r="B222" s="6" t="s">
        <v>1052</v>
      </c>
      <c r="C222" s="6" t="s">
        <v>1053</v>
      </c>
      <c r="D222" s="6">
        <v>11018338914</v>
      </c>
      <c r="E222" s="6" t="s">
        <v>1054</v>
      </c>
      <c r="F222" s="6" t="s">
        <v>84</v>
      </c>
      <c r="G222" s="6" t="s">
        <v>58</v>
      </c>
      <c r="H222" s="6" t="s">
        <v>132</v>
      </c>
      <c r="I222" s="6" t="s">
        <v>133</v>
      </c>
      <c r="J222" s="6" t="s">
        <v>1055</v>
      </c>
      <c r="K222" s="20">
        <v>40479</v>
      </c>
      <c r="L222" s="20"/>
      <c r="M222" s="6" t="s">
        <v>110</v>
      </c>
      <c r="N222" s="6" t="s">
        <v>1019</v>
      </c>
      <c r="O222" s="21">
        <v>98</v>
      </c>
      <c r="P222" s="21">
        <v>4.3</v>
      </c>
      <c r="Q222" s="13" t="str">
        <f>IF(AND(K222&lt;='01_Parameters'!$B$7,OR(L222="",L222&gt;='01_Parameters'!$B$7)),"Active","Closed")</f>
        <v>Active</v>
      </c>
      <c r="R222" s="13" t="str">
        <f t="shared" si="9"/>
        <v>PASS</v>
      </c>
      <c r="S222" s="13" t="str">
        <f t="shared" si="10"/>
        <v>PASS</v>
      </c>
      <c r="T222" s="13" t="str">
        <f t="shared" si="11"/>
        <v>PASS</v>
      </c>
    </row>
    <row r="223" spans="1:20">
      <c r="A223" s="6" t="s">
        <v>1056</v>
      </c>
      <c r="B223" s="6" t="s">
        <v>1057</v>
      </c>
      <c r="C223" s="6" t="s">
        <v>1058</v>
      </c>
      <c r="D223" s="6">
        <v>52794761938</v>
      </c>
      <c r="E223" s="6" t="s">
        <v>1059</v>
      </c>
      <c r="F223" s="6" t="s">
        <v>84</v>
      </c>
      <c r="G223" s="6" t="s">
        <v>58</v>
      </c>
      <c r="H223" s="6" t="s">
        <v>126</v>
      </c>
      <c r="I223" s="6" t="s">
        <v>127</v>
      </c>
      <c r="J223" s="6" t="s">
        <v>1037</v>
      </c>
      <c r="K223" s="20">
        <v>44369</v>
      </c>
      <c r="L223" s="20"/>
      <c r="M223" s="6" t="s">
        <v>110</v>
      </c>
      <c r="N223" s="6" t="s">
        <v>1019</v>
      </c>
      <c r="O223" s="21">
        <v>77</v>
      </c>
      <c r="P223" s="21">
        <v>3.3</v>
      </c>
      <c r="Q223" s="13" t="str">
        <f>IF(AND(K223&lt;='01_Parameters'!$B$7,OR(L223="",L223&gt;='01_Parameters'!$B$7)),"Active","Closed")</f>
        <v>Active</v>
      </c>
      <c r="R223" s="13" t="str">
        <f t="shared" si="9"/>
        <v>PASS</v>
      </c>
      <c r="S223" s="13" t="str">
        <f t="shared" si="10"/>
        <v>PASS</v>
      </c>
      <c r="T223" s="13" t="str">
        <f t="shared" si="11"/>
        <v>PASS</v>
      </c>
    </row>
    <row r="224" spans="1:20">
      <c r="A224" s="6" t="s">
        <v>1060</v>
      </c>
      <c r="B224" s="6" t="s">
        <v>1061</v>
      </c>
      <c r="C224" s="6" t="s">
        <v>1062</v>
      </c>
      <c r="D224" s="6">
        <v>62016662474</v>
      </c>
      <c r="E224" s="6" t="s">
        <v>1063</v>
      </c>
      <c r="F224" s="6" t="s">
        <v>84</v>
      </c>
      <c r="G224" s="6" t="s">
        <v>58</v>
      </c>
      <c r="H224" s="6" t="s">
        <v>126</v>
      </c>
      <c r="I224" s="6" t="s">
        <v>127</v>
      </c>
      <c r="J224" s="6" t="s">
        <v>1037</v>
      </c>
      <c r="K224" s="20">
        <v>43887</v>
      </c>
      <c r="L224" s="20"/>
      <c r="M224" s="6" t="s">
        <v>110</v>
      </c>
      <c r="N224" s="6" t="s">
        <v>1019</v>
      </c>
      <c r="O224" s="21">
        <v>63</v>
      </c>
      <c r="P224" s="21">
        <v>2.8</v>
      </c>
      <c r="Q224" s="13" t="str">
        <f>IF(AND(K224&lt;='01_Parameters'!$B$7,OR(L224="",L224&gt;='01_Parameters'!$B$7)),"Active","Closed")</f>
        <v>Active</v>
      </c>
      <c r="R224" s="13" t="str">
        <f t="shared" si="9"/>
        <v>PASS</v>
      </c>
      <c r="S224" s="13" t="str">
        <f t="shared" si="10"/>
        <v>PASS</v>
      </c>
      <c r="T224" s="13" t="str">
        <f t="shared" si="11"/>
        <v>PASS</v>
      </c>
    </row>
    <row r="225" spans="1:20">
      <c r="A225" s="6" t="s">
        <v>1064</v>
      </c>
      <c r="B225" s="6" t="s">
        <v>1065</v>
      </c>
      <c r="C225" s="6" t="s">
        <v>1066</v>
      </c>
      <c r="D225" s="6">
        <v>20095959445</v>
      </c>
      <c r="E225" s="6" t="s">
        <v>1067</v>
      </c>
      <c r="F225" s="6" t="s">
        <v>84</v>
      </c>
      <c r="G225" s="6" t="s">
        <v>58</v>
      </c>
      <c r="H225" s="6" t="s">
        <v>107</v>
      </c>
      <c r="I225" s="6" t="s">
        <v>108</v>
      </c>
      <c r="J225" s="6" t="s">
        <v>1042</v>
      </c>
      <c r="K225" s="20">
        <v>41196</v>
      </c>
      <c r="L225" s="20"/>
      <c r="M225" s="6" t="s">
        <v>110</v>
      </c>
      <c r="N225" s="6" t="s">
        <v>1019</v>
      </c>
      <c r="O225" s="21">
        <v>50</v>
      </c>
      <c r="P225" s="21">
        <v>1.8</v>
      </c>
      <c r="Q225" s="13" t="str">
        <f>IF(AND(K225&lt;='01_Parameters'!$B$7,OR(L225="",L225&gt;='01_Parameters'!$B$7)),"Active","Closed")</f>
        <v>Active</v>
      </c>
      <c r="R225" s="13" t="str">
        <f t="shared" si="9"/>
        <v>PASS</v>
      </c>
      <c r="S225" s="13" t="str">
        <f t="shared" si="10"/>
        <v>PASS</v>
      </c>
      <c r="T225" s="13" t="str">
        <f t="shared" si="11"/>
        <v>PASS</v>
      </c>
    </row>
    <row r="226" spans="1:20">
      <c r="A226" s="6" t="s">
        <v>1068</v>
      </c>
      <c r="B226" s="6" t="s">
        <v>1069</v>
      </c>
      <c r="C226" s="6" t="s">
        <v>1070</v>
      </c>
      <c r="D226" s="6">
        <v>73801804115</v>
      </c>
      <c r="E226" s="6" t="s">
        <v>1071</v>
      </c>
      <c r="F226" s="6" t="s">
        <v>84</v>
      </c>
      <c r="G226" s="6" t="s">
        <v>58</v>
      </c>
      <c r="H226" s="6" t="s">
        <v>107</v>
      </c>
      <c r="I226" s="6" t="s">
        <v>138</v>
      </c>
      <c r="J226" s="6" t="s">
        <v>1024</v>
      </c>
      <c r="K226" s="20">
        <v>44972</v>
      </c>
      <c r="L226" s="20"/>
      <c r="M226" s="6" t="s">
        <v>110</v>
      </c>
      <c r="N226" s="6" t="s">
        <v>1019</v>
      </c>
      <c r="O226" s="21">
        <v>18</v>
      </c>
      <c r="P226" s="21">
        <v>0.5</v>
      </c>
      <c r="Q226" s="13" t="str">
        <f>IF(AND(K226&lt;='01_Parameters'!$B$7,OR(L226="",L226&gt;='01_Parameters'!$B$7)),"Active","Closed")</f>
        <v>Active</v>
      </c>
      <c r="R226" s="13" t="str">
        <f t="shared" si="9"/>
        <v>PASS</v>
      </c>
      <c r="S226" s="13" t="str">
        <f t="shared" si="10"/>
        <v>PASS</v>
      </c>
      <c r="T226" s="13" t="str">
        <f t="shared" si="11"/>
        <v>PASS</v>
      </c>
    </row>
    <row r="227" spans="1:20">
      <c r="A227" s="6" t="s">
        <v>1072</v>
      </c>
      <c r="B227" s="6" t="s">
        <v>1073</v>
      </c>
      <c r="C227" s="6" t="s">
        <v>1074</v>
      </c>
      <c r="D227" s="6">
        <v>86006622858</v>
      </c>
      <c r="E227" s="6" t="s">
        <v>1075</v>
      </c>
      <c r="F227" s="6" t="s">
        <v>84</v>
      </c>
      <c r="G227" s="6" t="s">
        <v>58</v>
      </c>
      <c r="H227" s="6" t="s">
        <v>126</v>
      </c>
      <c r="I227" s="6" t="s">
        <v>182</v>
      </c>
      <c r="J227" s="6" t="s">
        <v>1024</v>
      </c>
      <c r="K227" s="20">
        <v>41394</v>
      </c>
      <c r="L227" s="20"/>
      <c r="M227" s="6" t="s">
        <v>110</v>
      </c>
      <c r="N227" s="6" t="s">
        <v>1019</v>
      </c>
      <c r="O227" s="21">
        <v>57</v>
      </c>
      <c r="P227" s="21">
        <v>2.2999999999999998</v>
      </c>
      <c r="Q227" s="13" t="str">
        <f>IF(AND(K227&lt;='01_Parameters'!$B$7,OR(L227="",L227&gt;='01_Parameters'!$B$7)),"Active","Closed")</f>
        <v>Active</v>
      </c>
      <c r="R227" s="13" t="str">
        <f t="shared" si="9"/>
        <v>PASS</v>
      </c>
      <c r="S227" s="13" t="str">
        <f t="shared" si="10"/>
        <v>PASS</v>
      </c>
      <c r="T227" s="13" t="str">
        <f t="shared" si="11"/>
        <v>PASS</v>
      </c>
    </row>
    <row r="228" spans="1:20">
      <c r="A228" s="6" t="s">
        <v>1076</v>
      </c>
      <c r="B228" s="6" t="s">
        <v>1077</v>
      </c>
      <c r="C228" s="6" t="s">
        <v>1078</v>
      </c>
      <c r="D228" s="6">
        <v>55519796221</v>
      </c>
      <c r="E228" s="6" t="s">
        <v>1079</v>
      </c>
      <c r="F228" s="6" t="s">
        <v>84</v>
      </c>
      <c r="G228" s="6" t="s">
        <v>58</v>
      </c>
      <c r="H228" s="6" t="s">
        <v>126</v>
      </c>
      <c r="I228" s="6" t="s">
        <v>182</v>
      </c>
      <c r="J228" s="6" t="s">
        <v>1042</v>
      </c>
      <c r="K228" s="20">
        <v>43191</v>
      </c>
      <c r="L228" s="20"/>
      <c r="M228" s="6" t="s">
        <v>110</v>
      </c>
      <c r="N228" s="6" t="s">
        <v>1019</v>
      </c>
      <c r="O228" s="21">
        <v>62</v>
      </c>
      <c r="P228" s="21">
        <v>1.7</v>
      </c>
      <c r="Q228" s="13" t="str">
        <f>IF(AND(K228&lt;='01_Parameters'!$B$7,OR(L228="",L228&gt;='01_Parameters'!$B$7)),"Active","Closed")</f>
        <v>Active</v>
      </c>
      <c r="R228" s="13" t="str">
        <f t="shared" si="9"/>
        <v>PASS</v>
      </c>
      <c r="S228" s="13" t="str">
        <f t="shared" si="10"/>
        <v>PASS</v>
      </c>
      <c r="T228" s="13" t="str">
        <f t="shared" si="11"/>
        <v>PASS</v>
      </c>
    </row>
    <row r="229" spans="1:20">
      <c r="A229" s="6" t="s">
        <v>1080</v>
      </c>
      <c r="B229" s="6" t="s">
        <v>1081</v>
      </c>
      <c r="C229" s="6" t="s">
        <v>1082</v>
      </c>
      <c r="D229" s="6">
        <v>84642970961</v>
      </c>
      <c r="E229" s="6" t="s">
        <v>1083</v>
      </c>
      <c r="F229" s="6" t="s">
        <v>84</v>
      </c>
      <c r="G229" s="6" t="s">
        <v>58</v>
      </c>
      <c r="H229" s="6" t="s">
        <v>126</v>
      </c>
      <c r="I229" s="6" t="s">
        <v>127</v>
      </c>
      <c r="J229" s="6" t="s">
        <v>1037</v>
      </c>
      <c r="K229" s="20">
        <v>45167</v>
      </c>
      <c r="L229" s="20"/>
      <c r="M229" s="6" t="s">
        <v>110</v>
      </c>
      <c r="N229" s="6" t="s">
        <v>1019</v>
      </c>
      <c r="O229" s="21">
        <v>18</v>
      </c>
      <c r="P229" s="21">
        <v>0.5</v>
      </c>
      <c r="Q229" s="13" t="str">
        <f>IF(AND(K229&lt;='01_Parameters'!$B$7,OR(L229="",L229&gt;='01_Parameters'!$B$7)),"Active","Closed")</f>
        <v>Active</v>
      </c>
      <c r="R229" s="13" t="str">
        <f t="shared" si="9"/>
        <v>PASS</v>
      </c>
      <c r="S229" s="13" t="str">
        <f t="shared" si="10"/>
        <v>PASS</v>
      </c>
      <c r="T229" s="13" t="str">
        <f t="shared" si="11"/>
        <v>PASS</v>
      </c>
    </row>
    <row r="230" spans="1:20">
      <c r="A230" s="6" t="s">
        <v>1084</v>
      </c>
      <c r="B230" s="6" t="s">
        <v>1085</v>
      </c>
      <c r="C230" s="6" t="s">
        <v>1086</v>
      </c>
      <c r="D230" s="6">
        <v>76303865872</v>
      </c>
      <c r="E230" s="6" t="s">
        <v>1087</v>
      </c>
      <c r="F230" s="6" t="s">
        <v>84</v>
      </c>
      <c r="G230" s="6" t="s">
        <v>58</v>
      </c>
      <c r="H230" s="6" t="s">
        <v>126</v>
      </c>
      <c r="I230" s="6" t="s">
        <v>182</v>
      </c>
      <c r="J230" s="6" t="s">
        <v>1024</v>
      </c>
      <c r="K230" s="20">
        <v>45142</v>
      </c>
      <c r="L230" s="20"/>
      <c r="M230" s="6" t="s">
        <v>110</v>
      </c>
      <c r="N230" s="6" t="s">
        <v>1019</v>
      </c>
      <c r="O230" s="21">
        <v>26</v>
      </c>
      <c r="P230" s="21">
        <v>1</v>
      </c>
      <c r="Q230" s="13" t="str">
        <f>IF(AND(K230&lt;='01_Parameters'!$B$7,OR(L230="",L230&gt;='01_Parameters'!$B$7)),"Active","Closed")</f>
        <v>Active</v>
      </c>
      <c r="R230" s="13" t="str">
        <f t="shared" si="9"/>
        <v>PASS</v>
      </c>
      <c r="S230" s="13" t="str">
        <f t="shared" si="10"/>
        <v>PASS</v>
      </c>
      <c r="T230" s="13" t="str">
        <f t="shared" si="11"/>
        <v>PASS</v>
      </c>
    </row>
    <row r="231" spans="1:20">
      <c r="A231" s="6" t="s">
        <v>1088</v>
      </c>
      <c r="B231" s="6" t="s">
        <v>1089</v>
      </c>
      <c r="C231" s="6" t="s">
        <v>1090</v>
      </c>
      <c r="D231" s="6">
        <v>23589787501</v>
      </c>
      <c r="E231" s="6" t="s">
        <v>1091</v>
      </c>
      <c r="F231" s="6" t="s">
        <v>84</v>
      </c>
      <c r="G231" s="6" t="s">
        <v>58</v>
      </c>
      <c r="H231" s="6" t="s">
        <v>132</v>
      </c>
      <c r="I231" s="6" t="s">
        <v>133</v>
      </c>
      <c r="J231" s="6" t="s">
        <v>1018</v>
      </c>
      <c r="K231" s="20">
        <v>44397</v>
      </c>
      <c r="L231" s="20"/>
      <c r="M231" s="6" t="s">
        <v>110</v>
      </c>
      <c r="N231" s="6" t="s">
        <v>1019</v>
      </c>
      <c r="O231" s="21">
        <v>88</v>
      </c>
      <c r="P231" s="21">
        <v>3.1</v>
      </c>
      <c r="Q231" s="13" t="str">
        <f>IF(AND(K231&lt;='01_Parameters'!$B$7,OR(L231="",L231&gt;='01_Parameters'!$B$7)),"Active","Closed")</f>
        <v>Active</v>
      </c>
      <c r="R231" s="13" t="str">
        <f t="shared" si="9"/>
        <v>PASS</v>
      </c>
      <c r="S231" s="13" t="str">
        <f t="shared" si="10"/>
        <v>PASS</v>
      </c>
      <c r="T231" s="13" t="str">
        <f t="shared" si="11"/>
        <v>PASS</v>
      </c>
    </row>
    <row r="232" spans="1:20">
      <c r="A232" s="6" t="s">
        <v>1092</v>
      </c>
      <c r="B232" s="6" t="s">
        <v>1093</v>
      </c>
      <c r="C232" s="6" t="s">
        <v>1094</v>
      </c>
      <c r="D232" s="6">
        <v>28954220714</v>
      </c>
      <c r="E232" s="6" t="s">
        <v>1095</v>
      </c>
      <c r="F232" s="6" t="s">
        <v>84</v>
      </c>
      <c r="G232" s="6" t="s">
        <v>58</v>
      </c>
      <c r="H232" s="6" t="s">
        <v>107</v>
      </c>
      <c r="I232" s="6" t="s">
        <v>138</v>
      </c>
      <c r="J232" s="6" t="s">
        <v>1037</v>
      </c>
      <c r="K232" s="20">
        <v>41279</v>
      </c>
      <c r="L232" s="20"/>
      <c r="M232" s="6" t="s">
        <v>110</v>
      </c>
      <c r="N232" s="6" t="s">
        <v>1019</v>
      </c>
      <c r="O232" s="21">
        <v>39</v>
      </c>
      <c r="P232" s="21">
        <v>1.1000000000000001</v>
      </c>
      <c r="Q232" s="13" t="str">
        <f>IF(AND(K232&lt;='01_Parameters'!$B$7,OR(L232="",L232&gt;='01_Parameters'!$B$7)),"Active","Closed")</f>
        <v>Active</v>
      </c>
      <c r="R232" s="13" t="str">
        <f t="shared" si="9"/>
        <v>PASS</v>
      </c>
      <c r="S232" s="13" t="str">
        <f t="shared" si="10"/>
        <v>PASS</v>
      </c>
      <c r="T232" s="13" t="str">
        <f t="shared" si="11"/>
        <v>PASS</v>
      </c>
    </row>
    <row r="233" spans="1:20">
      <c r="A233" s="6" t="s">
        <v>1096</v>
      </c>
      <c r="B233" s="6" t="s">
        <v>1097</v>
      </c>
      <c r="C233" s="6" t="s">
        <v>1098</v>
      </c>
      <c r="D233" s="6">
        <v>63542019126</v>
      </c>
      <c r="E233" s="6" t="s">
        <v>1099</v>
      </c>
      <c r="F233" s="6" t="s">
        <v>84</v>
      </c>
      <c r="G233" s="6" t="s">
        <v>58</v>
      </c>
      <c r="H233" s="6" t="s">
        <v>132</v>
      </c>
      <c r="I233" s="6" t="s">
        <v>133</v>
      </c>
      <c r="J233" s="6" t="s">
        <v>1024</v>
      </c>
      <c r="K233" s="20">
        <v>42622</v>
      </c>
      <c r="L233" s="20"/>
      <c r="M233" s="6" t="s">
        <v>110</v>
      </c>
      <c r="N233" s="6" t="s">
        <v>1019</v>
      </c>
      <c r="O233" s="21">
        <v>82</v>
      </c>
      <c r="P233" s="21">
        <v>2.2000000000000002</v>
      </c>
      <c r="Q233" s="13" t="str">
        <f>IF(AND(K233&lt;='01_Parameters'!$B$7,OR(L233="",L233&gt;='01_Parameters'!$B$7)),"Active","Closed")</f>
        <v>Active</v>
      </c>
      <c r="R233" s="13" t="str">
        <f t="shared" si="9"/>
        <v>PASS</v>
      </c>
      <c r="S233" s="13" t="str">
        <f t="shared" si="10"/>
        <v>PASS</v>
      </c>
      <c r="T233" s="13" t="str">
        <f t="shared" si="11"/>
        <v>PASS</v>
      </c>
    </row>
    <row r="234" spans="1:20">
      <c r="A234" s="6" t="s">
        <v>1100</v>
      </c>
      <c r="B234" s="6" t="s">
        <v>1101</v>
      </c>
      <c r="C234" s="6" t="s">
        <v>1102</v>
      </c>
      <c r="D234" s="6">
        <v>13509484020</v>
      </c>
      <c r="E234" s="6" t="s">
        <v>1103</v>
      </c>
      <c r="F234" s="6" t="s">
        <v>84</v>
      </c>
      <c r="G234" s="6" t="s">
        <v>58</v>
      </c>
      <c r="H234" s="6" t="s">
        <v>126</v>
      </c>
      <c r="I234" s="6" t="s">
        <v>182</v>
      </c>
      <c r="J234" s="6" t="s">
        <v>1037</v>
      </c>
      <c r="K234" s="20">
        <v>41581</v>
      </c>
      <c r="L234" s="20"/>
      <c r="M234" s="6" t="s">
        <v>110</v>
      </c>
      <c r="N234" s="6" t="s">
        <v>1019</v>
      </c>
      <c r="O234" s="21">
        <v>39</v>
      </c>
      <c r="P234" s="21">
        <v>1.1000000000000001</v>
      </c>
      <c r="Q234" s="13" t="str">
        <f>IF(AND(K234&lt;='01_Parameters'!$B$7,OR(L234="",L234&gt;='01_Parameters'!$B$7)),"Active","Closed")</f>
        <v>Active</v>
      </c>
      <c r="R234" s="13" t="str">
        <f t="shared" si="9"/>
        <v>PASS</v>
      </c>
      <c r="S234" s="13" t="str">
        <f t="shared" si="10"/>
        <v>PASS</v>
      </c>
      <c r="T234" s="13" t="str">
        <f t="shared" si="11"/>
        <v>PASS</v>
      </c>
    </row>
    <row r="235" spans="1:20">
      <c r="A235" s="6" t="s">
        <v>1104</v>
      </c>
      <c r="B235" s="6" t="s">
        <v>1105</v>
      </c>
      <c r="C235" s="6" t="s">
        <v>1106</v>
      </c>
      <c r="D235" s="6">
        <v>93822910671</v>
      </c>
      <c r="E235" s="6" t="s">
        <v>1107</v>
      </c>
      <c r="F235" s="6" t="s">
        <v>84</v>
      </c>
      <c r="G235" s="6" t="s">
        <v>58</v>
      </c>
      <c r="H235" s="6" t="s">
        <v>132</v>
      </c>
      <c r="I235" s="6" t="s">
        <v>133</v>
      </c>
      <c r="J235" s="6" t="s">
        <v>1055</v>
      </c>
      <c r="K235" s="20">
        <v>40204</v>
      </c>
      <c r="L235" s="20"/>
      <c r="M235" s="6" t="s">
        <v>110</v>
      </c>
      <c r="N235" s="6" t="s">
        <v>1019</v>
      </c>
      <c r="O235" s="21">
        <v>79</v>
      </c>
      <c r="P235" s="21">
        <v>2.2999999999999998</v>
      </c>
      <c r="Q235" s="13" t="str">
        <f>IF(AND(K235&lt;='01_Parameters'!$B$7,OR(L235="",L235&gt;='01_Parameters'!$B$7)),"Active","Closed")</f>
        <v>Active</v>
      </c>
      <c r="R235" s="13" t="str">
        <f t="shared" si="9"/>
        <v>PASS</v>
      </c>
      <c r="S235" s="13" t="str">
        <f t="shared" si="10"/>
        <v>PASS</v>
      </c>
      <c r="T235" s="13" t="str">
        <f t="shared" si="11"/>
        <v>PASS</v>
      </c>
    </row>
    <row r="236" spans="1:20">
      <c r="A236" s="6" t="s">
        <v>1108</v>
      </c>
      <c r="B236" s="6" t="s">
        <v>1109</v>
      </c>
      <c r="C236" s="6" t="s">
        <v>1110</v>
      </c>
      <c r="D236" s="6">
        <v>81462080163</v>
      </c>
      <c r="E236" s="6" t="s">
        <v>1111</v>
      </c>
      <c r="F236" s="6" t="s">
        <v>84</v>
      </c>
      <c r="G236" s="6" t="s">
        <v>58</v>
      </c>
      <c r="H236" s="6" t="s">
        <v>132</v>
      </c>
      <c r="I236" s="6" t="s">
        <v>133</v>
      </c>
      <c r="J236" s="6" t="s">
        <v>1042</v>
      </c>
      <c r="K236" s="20">
        <v>40683</v>
      </c>
      <c r="L236" s="20"/>
      <c r="M236" s="6" t="s">
        <v>110</v>
      </c>
      <c r="N236" s="6" t="s">
        <v>1019</v>
      </c>
      <c r="O236" s="21">
        <v>127</v>
      </c>
      <c r="P236" s="21">
        <v>4.7</v>
      </c>
      <c r="Q236" s="13" t="str">
        <f>IF(AND(K236&lt;='01_Parameters'!$B$7,OR(L236="",L236&gt;='01_Parameters'!$B$7)),"Active","Closed")</f>
        <v>Active</v>
      </c>
      <c r="R236" s="13" t="str">
        <f t="shared" si="9"/>
        <v>PASS</v>
      </c>
      <c r="S236" s="13" t="str">
        <f t="shared" si="10"/>
        <v>PASS</v>
      </c>
      <c r="T236" s="13" t="str">
        <f t="shared" si="11"/>
        <v>PASS</v>
      </c>
    </row>
    <row r="237" spans="1:20">
      <c r="A237" s="6" t="s">
        <v>1112</v>
      </c>
      <c r="B237" s="6" t="s">
        <v>1113</v>
      </c>
      <c r="C237" s="6" t="s">
        <v>1114</v>
      </c>
      <c r="D237" s="6">
        <v>16902504456</v>
      </c>
      <c r="E237" s="6" t="s">
        <v>1115</v>
      </c>
      <c r="F237" s="6" t="s">
        <v>84</v>
      </c>
      <c r="G237" s="6" t="s">
        <v>58</v>
      </c>
      <c r="H237" s="6" t="s">
        <v>107</v>
      </c>
      <c r="I237" s="6" t="s">
        <v>121</v>
      </c>
      <c r="J237" s="6" t="s">
        <v>1055</v>
      </c>
      <c r="K237" s="20">
        <v>40554</v>
      </c>
      <c r="L237" s="20"/>
      <c r="M237" s="6" t="s">
        <v>110</v>
      </c>
      <c r="N237" s="6" t="s">
        <v>1019</v>
      </c>
      <c r="O237" s="21">
        <v>62</v>
      </c>
      <c r="P237" s="21">
        <v>1.7</v>
      </c>
      <c r="Q237" s="13" t="str">
        <f>IF(AND(K237&lt;='01_Parameters'!$B$7,OR(L237="",L237&gt;='01_Parameters'!$B$7)),"Active","Closed")</f>
        <v>Active</v>
      </c>
      <c r="R237" s="13" t="str">
        <f t="shared" si="9"/>
        <v>PASS</v>
      </c>
      <c r="S237" s="13" t="str">
        <f t="shared" si="10"/>
        <v>PASS</v>
      </c>
      <c r="T237" s="13" t="str">
        <f t="shared" si="11"/>
        <v>PASS</v>
      </c>
    </row>
    <row r="238" spans="1:20">
      <c r="A238" s="6" t="s">
        <v>1116</v>
      </c>
      <c r="B238" s="6" t="s">
        <v>1117</v>
      </c>
      <c r="C238" s="6" t="s">
        <v>1118</v>
      </c>
      <c r="D238" s="6">
        <v>18700292935</v>
      </c>
      <c r="E238" s="6" t="s">
        <v>1119</v>
      </c>
      <c r="F238" s="6" t="s">
        <v>84</v>
      </c>
      <c r="G238" s="6" t="s">
        <v>58</v>
      </c>
      <c r="H238" s="6" t="s">
        <v>132</v>
      </c>
      <c r="I238" s="6" t="s">
        <v>133</v>
      </c>
      <c r="J238" s="6" t="s">
        <v>1055</v>
      </c>
      <c r="K238" s="20">
        <v>40990</v>
      </c>
      <c r="L238" s="20">
        <v>46126</v>
      </c>
      <c r="M238" s="6" t="s">
        <v>215</v>
      </c>
      <c r="N238" s="6" t="s">
        <v>1019</v>
      </c>
      <c r="O238" s="21">
        <v>84</v>
      </c>
      <c r="P238" s="21">
        <v>2.4</v>
      </c>
      <c r="Q238" s="13" t="str">
        <f>IF(AND(K238&lt;='01_Parameters'!$B$7,OR(L238="",L238&gt;='01_Parameters'!$B$7)),"Active","Closed")</f>
        <v>Closed</v>
      </c>
      <c r="R238" s="13" t="str">
        <f t="shared" si="9"/>
        <v>PASS</v>
      </c>
      <c r="S238" s="13" t="str">
        <f t="shared" si="10"/>
        <v>PASS</v>
      </c>
      <c r="T238" s="13" t="str">
        <f t="shared" si="11"/>
        <v>PASS</v>
      </c>
    </row>
    <row r="239" spans="1:20">
      <c r="A239" s="6" t="s">
        <v>1120</v>
      </c>
      <c r="B239" s="6" t="s">
        <v>1121</v>
      </c>
      <c r="C239" s="6" t="s">
        <v>1122</v>
      </c>
      <c r="D239" s="6">
        <v>81861807319</v>
      </c>
      <c r="E239" s="6" t="s">
        <v>1123</v>
      </c>
      <c r="F239" s="6" t="s">
        <v>84</v>
      </c>
      <c r="G239" s="6" t="s">
        <v>58</v>
      </c>
      <c r="H239" s="6" t="s">
        <v>126</v>
      </c>
      <c r="I239" s="6" t="s">
        <v>182</v>
      </c>
      <c r="J239" s="6" t="s">
        <v>1024</v>
      </c>
      <c r="K239" s="20">
        <v>43932</v>
      </c>
      <c r="L239" s="20"/>
      <c r="M239" s="6" t="s">
        <v>110</v>
      </c>
      <c r="N239" s="6" t="s">
        <v>1019</v>
      </c>
      <c r="O239" s="21">
        <v>63</v>
      </c>
      <c r="P239" s="21">
        <v>1.9</v>
      </c>
      <c r="Q239" s="13" t="str">
        <f>IF(AND(K239&lt;='01_Parameters'!$B$7,OR(L239="",L239&gt;='01_Parameters'!$B$7)),"Active","Closed")</f>
        <v>Active</v>
      </c>
      <c r="R239" s="13" t="str">
        <f t="shared" si="9"/>
        <v>PASS</v>
      </c>
      <c r="S239" s="13" t="str">
        <f t="shared" si="10"/>
        <v>PASS</v>
      </c>
      <c r="T239" s="13" t="str">
        <f t="shared" si="11"/>
        <v>PASS</v>
      </c>
    </row>
    <row r="240" spans="1:20">
      <c r="A240" s="6" t="s">
        <v>1124</v>
      </c>
      <c r="B240" s="6" t="s">
        <v>1125</v>
      </c>
      <c r="C240" s="6" t="s">
        <v>1126</v>
      </c>
      <c r="D240" s="6">
        <v>10361822273</v>
      </c>
      <c r="E240" s="6" t="s">
        <v>1127</v>
      </c>
      <c r="F240" s="6" t="s">
        <v>84</v>
      </c>
      <c r="G240" s="6" t="s">
        <v>58</v>
      </c>
      <c r="H240" s="6" t="s">
        <v>126</v>
      </c>
      <c r="I240" s="6" t="s">
        <v>127</v>
      </c>
      <c r="J240" s="6" t="s">
        <v>1055</v>
      </c>
      <c r="K240" s="20">
        <v>45580</v>
      </c>
      <c r="L240" s="20">
        <v>45955</v>
      </c>
      <c r="M240" s="6" t="s">
        <v>215</v>
      </c>
      <c r="N240" s="6" t="s">
        <v>1019</v>
      </c>
      <c r="O240" s="21">
        <v>83</v>
      </c>
      <c r="P240" s="21">
        <v>3.2</v>
      </c>
      <c r="Q240" s="13" t="str">
        <f>IF(AND(K240&lt;='01_Parameters'!$B$7,OR(L240="",L240&gt;='01_Parameters'!$B$7)),"Active","Closed")</f>
        <v>Closed</v>
      </c>
      <c r="R240" s="13" t="str">
        <f t="shared" si="9"/>
        <v>PASS</v>
      </c>
      <c r="S240" s="13" t="str">
        <f t="shared" si="10"/>
        <v>PASS</v>
      </c>
      <c r="T240" s="13" t="str">
        <f t="shared" si="11"/>
        <v>PASS</v>
      </c>
    </row>
    <row r="241" spans="1:20">
      <c r="A241" s="6" t="s">
        <v>1128</v>
      </c>
      <c r="B241" s="6" t="s">
        <v>1129</v>
      </c>
      <c r="C241" s="6" t="s">
        <v>1130</v>
      </c>
      <c r="D241" s="6">
        <v>38020238738</v>
      </c>
      <c r="E241" s="6" t="s">
        <v>1131</v>
      </c>
      <c r="F241" s="6" t="s">
        <v>84</v>
      </c>
      <c r="G241" s="6" t="s">
        <v>58</v>
      </c>
      <c r="H241" s="6" t="s">
        <v>107</v>
      </c>
      <c r="I241" s="6" t="s">
        <v>108</v>
      </c>
      <c r="J241" s="6" t="s">
        <v>1037</v>
      </c>
      <c r="K241" s="20">
        <v>42889</v>
      </c>
      <c r="L241" s="20"/>
      <c r="M241" s="6" t="s">
        <v>110</v>
      </c>
      <c r="N241" s="6" t="s">
        <v>1019</v>
      </c>
      <c r="O241" s="21">
        <v>18</v>
      </c>
      <c r="P241" s="21">
        <v>0.6</v>
      </c>
      <c r="Q241" s="13" t="str">
        <f>IF(AND(K241&lt;='01_Parameters'!$B$7,OR(L241="",L241&gt;='01_Parameters'!$B$7)),"Active","Closed")</f>
        <v>Active</v>
      </c>
      <c r="R241" s="13" t="str">
        <f t="shared" si="9"/>
        <v>PASS</v>
      </c>
      <c r="S241" s="13" t="str">
        <f t="shared" si="10"/>
        <v>PASS</v>
      </c>
      <c r="T241" s="13" t="str">
        <f t="shared" si="11"/>
        <v>PASS</v>
      </c>
    </row>
  </sheetData>
  <conditionalFormatting sqref="R2:T241">
    <cfRule type="containsText" dxfId="31" priority="1" operator="containsText" text="PASS"/>
    <cfRule type="containsText" dxfId="30" priority="2" operator="containsText" text="FAIL"/>
    <cfRule type="containsText" dxfId="29" priority="3" operator="containsText" text="CHECK"/>
    <cfRule type="containsText" dxfId="28" priority="4" operator="containsText" text="INVESTIGATE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49"/>
  <sheetViews>
    <sheetView showGridLines="0" workbookViewId="0"/>
  </sheetViews>
  <sheetFormatPr baseColWidth="10" defaultColWidth="8.83203125" defaultRowHeight="14"/>
  <cols>
    <col min="1" max="1" width="12" customWidth="1"/>
    <col min="2" max="2" width="10" customWidth="1"/>
    <col min="3" max="3" width="14" customWidth="1"/>
    <col min="4" max="4" width="16" customWidth="1"/>
    <col min="5" max="5" width="17" customWidth="1"/>
    <col min="6" max="7" width="12" customWidth="1"/>
    <col min="8" max="8" width="14" customWidth="1"/>
    <col min="9" max="9" width="12" customWidth="1"/>
    <col min="10" max="10" width="14" customWidth="1"/>
    <col min="11" max="11" width="12" customWidth="1"/>
    <col min="12" max="12" width="11" customWidth="1"/>
  </cols>
  <sheetData>
    <row r="1" spans="1:12" ht="30" customHeight="1">
      <c r="A1" s="2" t="s">
        <v>1132</v>
      </c>
      <c r="B1" s="3" t="s">
        <v>48</v>
      </c>
      <c r="C1" s="3" t="s">
        <v>1133</v>
      </c>
      <c r="D1" s="3" t="s">
        <v>1134</v>
      </c>
      <c r="E1" s="3" t="s">
        <v>1135</v>
      </c>
      <c r="F1" s="3" t="s">
        <v>1136</v>
      </c>
      <c r="G1" s="3" t="s">
        <v>1137</v>
      </c>
      <c r="H1" s="3" t="s">
        <v>1138</v>
      </c>
      <c r="I1" s="3" t="s">
        <v>1139</v>
      </c>
      <c r="J1" s="3" t="s">
        <v>1140</v>
      </c>
      <c r="K1" s="3" t="s">
        <v>1141</v>
      </c>
      <c r="L1" s="4" t="s">
        <v>1142</v>
      </c>
    </row>
    <row r="2" spans="1:12">
      <c r="A2" s="11">
        <v>45658</v>
      </c>
      <c r="B2" s="6" t="s">
        <v>53</v>
      </c>
      <c r="C2" s="6" t="s">
        <v>1143</v>
      </c>
      <c r="D2" s="22">
        <v>96110.79</v>
      </c>
      <c r="E2" s="22">
        <v>73542.09</v>
      </c>
      <c r="F2" s="6">
        <v>431</v>
      </c>
      <c r="G2" s="6">
        <v>15</v>
      </c>
      <c r="H2" s="6">
        <v>7</v>
      </c>
      <c r="I2" s="13">
        <f t="shared" ref="I2:I65" si="0">F2-G2</f>
        <v>416</v>
      </c>
      <c r="J2" s="16">
        <f t="shared" ref="J2:J65" si="1">IFERROR(E2/D2,0)</f>
        <v>0.76518037152748408</v>
      </c>
      <c r="K2" s="23">
        <f t="shared" ref="K2:K65" si="2">IFERROR(D2/I2,0)</f>
        <v>231.03555288461536</v>
      </c>
      <c r="L2" s="16" t="str">
        <f t="shared" ref="L2:L65" si="3">IFERROR(D2/SUMIFS($D$2:$D$649,$A$2:$A$649,EDATE(A2,-12),$B$2:$B$649,B2,$C$2:$C$649,C2)-1,"")</f>
        <v/>
      </c>
    </row>
    <row r="3" spans="1:12">
      <c r="A3" s="11">
        <v>45658</v>
      </c>
      <c r="B3" s="6" t="s">
        <v>53</v>
      </c>
      <c r="C3" s="6" t="s">
        <v>1144</v>
      </c>
      <c r="D3" s="22">
        <v>33863.440000000002</v>
      </c>
      <c r="E3" s="22">
        <v>23665.84</v>
      </c>
      <c r="F3" s="6">
        <v>460</v>
      </c>
      <c r="G3" s="6">
        <v>8</v>
      </c>
      <c r="H3" s="6">
        <v>7</v>
      </c>
      <c r="I3" s="13">
        <f t="shared" si="0"/>
        <v>452</v>
      </c>
      <c r="J3" s="16">
        <f t="shared" si="1"/>
        <v>0.69886107259038066</v>
      </c>
      <c r="K3" s="23">
        <f t="shared" si="2"/>
        <v>74.919115044247789</v>
      </c>
      <c r="L3" s="16" t="str">
        <f t="shared" si="3"/>
        <v/>
      </c>
    </row>
    <row r="4" spans="1:12">
      <c r="A4" s="11">
        <v>45658</v>
      </c>
      <c r="B4" s="6" t="s">
        <v>53</v>
      </c>
      <c r="C4" s="6" t="s">
        <v>1145</v>
      </c>
      <c r="D4" s="22">
        <v>37753.65</v>
      </c>
      <c r="E4" s="22">
        <v>28481.25</v>
      </c>
      <c r="F4" s="6">
        <v>331</v>
      </c>
      <c r="G4" s="6">
        <v>16</v>
      </c>
      <c r="H4" s="6">
        <v>7</v>
      </c>
      <c r="I4" s="13">
        <f t="shared" si="0"/>
        <v>315</v>
      </c>
      <c r="J4" s="16">
        <f t="shared" si="1"/>
        <v>0.75439725695396331</v>
      </c>
      <c r="K4" s="23">
        <f t="shared" si="2"/>
        <v>119.85285714285715</v>
      </c>
      <c r="L4" s="16" t="str">
        <f t="shared" si="3"/>
        <v/>
      </c>
    </row>
    <row r="5" spans="1:12">
      <c r="A5" s="11">
        <v>45658</v>
      </c>
      <c r="B5" s="6" t="s">
        <v>57</v>
      </c>
      <c r="C5" s="6" t="s">
        <v>1143</v>
      </c>
      <c r="D5" s="22">
        <v>89812.54</v>
      </c>
      <c r="E5" s="22">
        <v>69189.740000000005</v>
      </c>
      <c r="F5" s="6">
        <v>359</v>
      </c>
      <c r="G5" s="6">
        <v>10</v>
      </c>
      <c r="H5" s="6">
        <v>9</v>
      </c>
      <c r="I5" s="13">
        <f t="shared" si="0"/>
        <v>349</v>
      </c>
      <c r="J5" s="16">
        <f t="shared" si="1"/>
        <v>0.77037950379757669</v>
      </c>
      <c r="K5" s="23">
        <f t="shared" si="2"/>
        <v>257.34252148997132</v>
      </c>
      <c r="L5" s="16" t="str">
        <f t="shared" si="3"/>
        <v/>
      </c>
    </row>
    <row r="6" spans="1:12">
      <c r="A6" s="11">
        <v>45658</v>
      </c>
      <c r="B6" s="6" t="s">
        <v>57</v>
      </c>
      <c r="C6" s="6" t="s">
        <v>1144</v>
      </c>
      <c r="D6" s="22">
        <v>26837.86</v>
      </c>
      <c r="E6" s="22">
        <v>18981.060000000001</v>
      </c>
      <c r="F6" s="6">
        <v>381</v>
      </c>
      <c r="G6" s="6">
        <v>10</v>
      </c>
      <c r="H6" s="6">
        <v>9</v>
      </c>
      <c r="I6" s="13">
        <f t="shared" si="0"/>
        <v>371</v>
      </c>
      <c r="J6" s="16">
        <f t="shared" si="1"/>
        <v>0.70724938575579432</v>
      </c>
      <c r="K6" s="23">
        <f t="shared" si="2"/>
        <v>72.339245283018869</v>
      </c>
      <c r="L6" s="16" t="str">
        <f t="shared" si="3"/>
        <v/>
      </c>
    </row>
    <row r="7" spans="1:12">
      <c r="A7" s="11">
        <v>45658</v>
      </c>
      <c r="B7" s="6" t="s">
        <v>57</v>
      </c>
      <c r="C7" s="6" t="s">
        <v>1145</v>
      </c>
      <c r="D7" s="22">
        <v>41399.839999999997</v>
      </c>
      <c r="E7" s="22">
        <v>30677.84</v>
      </c>
      <c r="F7" s="6">
        <v>283</v>
      </c>
      <c r="G7" s="6">
        <v>7</v>
      </c>
      <c r="H7" s="6">
        <v>9</v>
      </c>
      <c r="I7" s="13">
        <f t="shared" si="0"/>
        <v>276</v>
      </c>
      <c r="J7" s="16">
        <f t="shared" si="1"/>
        <v>0.74101349183958209</v>
      </c>
      <c r="K7" s="23">
        <f t="shared" si="2"/>
        <v>149.99942028985507</v>
      </c>
      <c r="L7" s="16" t="str">
        <f t="shared" si="3"/>
        <v/>
      </c>
    </row>
    <row r="8" spans="1:12">
      <c r="A8" s="11">
        <v>45658</v>
      </c>
      <c r="B8" s="6" t="s">
        <v>61</v>
      </c>
      <c r="C8" s="6" t="s">
        <v>1143</v>
      </c>
      <c r="D8" s="22">
        <v>86938.17</v>
      </c>
      <c r="E8" s="22">
        <v>66609.070000000007</v>
      </c>
      <c r="F8" s="6">
        <v>347</v>
      </c>
      <c r="G8" s="6">
        <v>4</v>
      </c>
      <c r="H8" s="6">
        <v>7</v>
      </c>
      <c r="I8" s="13">
        <f t="shared" si="0"/>
        <v>343</v>
      </c>
      <c r="J8" s="16">
        <f t="shared" si="1"/>
        <v>0.76616600050357642</v>
      </c>
      <c r="K8" s="23">
        <f t="shared" si="2"/>
        <v>253.46405247813411</v>
      </c>
      <c r="L8" s="16" t="str">
        <f t="shared" si="3"/>
        <v/>
      </c>
    </row>
    <row r="9" spans="1:12">
      <c r="A9" s="11">
        <v>45658</v>
      </c>
      <c r="B9" s="6" t="s">
        <v>61</v>
      </c>
      <c r="C9" s="6" t="s">
        <v>1144</v>
      </c>
      <c r="D9" s="22">
        <v>31557</v>
      </c>
      <c r="E9" s="22">
        <v>22366</v>
      </c>
      <c r="F9" s="6">
        <v>433</v>
      </c>
      <c r="G9" s="6">
        <v>3</v>
      </c>
      <c r="H9" s="6">
        <v>7</v>
      </c>
      <c r="I9" s="13">
        <f t="shared" si="0"/>
        <v>430</v>
      </c>
      <c r="J9" s="16">
        <f t="shared" si="1"/>
        <v>0.70874924739360523</v>
      </c>
      <c r="K9" s="23">
        <f t="shared" si="2"/>
        <v>73.38837209302325</v>
      </c>
      <c r="L9" s="16" t="str">
        <f t="shared" si="3"/>
        <v/>
      </c>
    </row>
    <row r="10" spans="1:12">
      <c r="A10" s="11">
        <v>45658</v>
      </c>
      <c r="B10" s="6" t="s">
        <v>61</v>
      </c>
      <c r="C10" s="6" t="s">
        <v>1145</v>
      </c>
      <c r="D10" s="22">
        <v>37017.01</v>
      </c>
      <c r="E10" s="22">
        <v>27719.41</v>
      </c>
      <c r="F10" s="6">
        <v>260</v>
      </c>
      <c r="G10" s="6">
        <v>4</v>
      </c>
      <c r="H10" s="6">
        <v>7</v>
      </c>
      <c r="I10" s="13">
        <f t="shared" si="0"/>
        <v>256</v>
      </c>
      <c r="J10" s="16">
        <f t="shared" si="1"/>
        <v>0.74882898429667866</v>
      </c>
      <c r="K10" s="23">
        <f t="shared" si="2"/>
        <v>144.59769531250001</v>
      </c>
      <c r="L10" s="16" t="str">
        <f t="shared" si="3"/>
        <v/>
      </c>
    </row>
    <row r="11" spans="1:12">
      <c r="A11" s="11">
        <v>45658</v>
      </c>
      <c r="B11" s="6" t="s">
        <v>65</v>
      </c>
      <c r="C11" s="6" t="s">
        <v>1143</v>
      </c>
      <c r="D11" s="22">
        <v>162076.54999999999</v>
      </c>
      <c r="E11" s="22">
        <v>123973.65</v>
      </c>
      <c r="F11" s="6">
        <v>704</v>
      </c>
      <c r="G11" s="6">
        <v>18</v>
      </c>
      <c r="H11" s="6">
        <v>14</v>
      </c>
      <c r="I11" s="13">
        <f t="shared" si="0"/>
        <v>686</v>
      </c>
      <c r="J11" s="16">
        <f t="shared" si="1"/>
        <v>0.76490800180531981</v>
      </c>
      <c r="K11" s="23">
        <f t="shared" si="2"/>
        <v>236.26319241982506</v>
      </c>
      <c r="L11" s="16" t="str">
        <f t="shared" si="3"/>
        <v/>
      </c>
    </row>
    <row r="12" spans="1:12">
      <c r="A12" s="11">
        <v>45658</v>
      </c>
      <c r="B12" s="6" t="s">
        <v>65</v>
      </c>
      <c r="C12" s="6" t="s">
        <v>1144</v>
      </c>
      <c r="D12" s="22">
        <v>57943.43</v>
      </c>
      <c r="E12" s="22">
        <v>40862.03</v>
      </c>
      <c r="F12" s="6">
        <v>825</v>
      </c>
      <c r="G12" s="6">
        <v>8</v>
      </c>
      <c r="H12" s="6">
        <v>14</v>
      </c>
      <c r="I12" s="13">
        <f t="shared" si="0"/>
        <v>817</v>
      </c>
      <c r="J12" s="16">
        <f t="shared" si="1"/>
        <v>0.70520557723282862</v>
      </c>
      <c r="K12" s="23">
        <f t="shared" si="2"/>
        <v>70.922190942472454</v>
      </c>
      <c r="L12" s="16" t="str">
        <f t="shared" si="3"/>
        <v/>
      </c>
    </row>
    <row r="13" spans="1:12">
      <c r="A13" s="11">
        <v>45658</v>
      </c>
      <c r="B13" s="6" t="s">
        <v>65</v>
      </c>
      <c r="C13" s="6" t="s">
        <v>1145</v>
      </c>
      <c r="D13" s="22">
        <v>91551.57</v>
      </c>
      <c r="E13" s="22">
        <v>68413.17</v>
      </c>
      <c r="F13" s="6">
        <v>572</v>
      </c>
      <c r="G13" s="6">
        <v>7</v>
      </c>
      <c r="H13" s="6">
        <v>14</v>
      </c>
      <c r="I13" s="13">
        <f t="shared" si="0"/>
        <v>565</v>
      </c>
      <c r="J13" s="16">
        <f t="shared" si="1"/>
        <v>0.74726375528022071</v>
      </c>
      <c r="K13" s="23">
        <f t="shared" si="2"/>
        <v>162.03817699115046</v>
      </c>
      <c r="L13" s="16" t="str">
        <f t="shared" si="3"/>
        <v/>
      </c>
    </row>
    <row r="14" spans="1:12">
      <c r="A14" s="11">
        <v>45658</v>
      </c>
      <c r="B14" s="6" t="s">
        <v>68</v>
      </c>
      <c r="C14" s="6" t="s">
        <v>1143</v>
      </c>
      <c r="D14" s="22">
        <v>167475.06</v>
      </c>
      <c r="E14" s="22">
        <v>128903.56</v>
      </c>
      <c r="F14" s="6">
        <v>694</v>
      </c>
      <c r="G14" s="6">
        <v>12</v>
      </c>
      <c r="H14" s="6">
        <v>16</v>
      </c>
      <c r="I14" s="13">
        <f t="shared" si="0"/>
        <v>682</v>
      </c>
      <c r="J14" s="16">
        <f t="shared" si="1"/>
        <v>0.76968809564839091</v>
      </c>
      <c r="K14" s="23">
        <f t="shared" si="2"/>
        <v>245.56460410557185</v>
      </c>
      <c r="L14" s="16" t="str">
        <f t="shared" si="3"/>
        <v/>
      </c>
    </row>
    <row r="15" spans="1:12">
      <c r="A15" s="11">
        <v>45658</v>
      </c>
      <c r="B15" s="6" t="s">
        <v>68</v>
      </c>
      <c r="C15" s="6" t="s">
        <v>1144</v>
      </c>
      <c r="D15" s="22">
        <v>59679.03</v>
      </c>
      <c r="E15" s="22">
        <v>41789.83</v>
      </c>
      <c r="F15" s="6">
        <v>852</v>
      </c>
      <c r="G15" s="6">
        <v>13</v>
      </c>
      <c r="H15" s="6">
        <v>16</v>
      </c>
      <c r="I15" s="13">
        <f t="shared" si="0"/>
        <v>839</v>
      </c>
      <c r="J15" s="16">
        <f t="shared" si="1"/>
        <v>0.70024311722224708</v>
      </c>
      <c r="K15" s="23">
        <f t="shared" si="2"/>
        <v>71.131144219308695</v>
      </c>
      <c r="L15" s="16" t="str">
        <f t="shared" si="3"/>
        <v/>
      </c>
    </row>
    <row r="16" spans="1:12">
      <c r="A16" s="11">
        <v>45658</v>
      </c>
      <c r="B16" s="6" t="s">
        <v>68</v>
      </c>
      <c r="C16" s="6" t="s">
        <v>1145</v>
      </c>
      <c r="D16" s="22">
        <v>96031.49</v>
      </c>
      <c r="E16" s="22">
        <v>72059.09</v>
      </c>
      <c r="F16" s="6">
        <v>613</v>
      </c>
      <c r="G16" s="6">
        <v>10</v>
      </c>
      <c r="H16" s="6">
        <v>16</v>
      </c>
      <c r="I16" s="13">
        <f t="shared" si="0"/>
        <v>603</v>
      </c>
      <c r="J16" s="16">
        <f t="shared" si="1"/>
        <v>0.75036938404267173</v>
      </c>
      <c r="K16" s="23">
        <f t="shared" si="2"/>
        <v>159.25620232172471</v>
      </c>
      <c r="L16" s="16" t="str">
        <f t="shared" si="3"/>
        <v/>
      </c>
    </row>
    <row r="17" spans="1:12">
      <c r="A17" s="11">
        <v>45658</v>
      </c>
      <c r="B17" s="6" t="s">
        <v>71</v>
      </c>
      <c r="C17" s="6" t="s">
        <v>1143</v>
      </c>
      <c r="D17" s="22">
        <v>61166.22</v>
      </c>
      <c r="E17" s="22">
        <v>46898.12</v>
      </c>
      <c r="F17" s="6">
        <v>303</v>
      </c>
      <c r="G17" s="6">
        <v>7</v>
      </c>
      <c r="H17" s="6">
        <v>9</v>
      </c>
      <c r="I17" s="13">
        <f t="shared" si="0"/>
        <v>296</v>
      </c>
      <c r="J17" s="16">
        <f t="shared" si="1"/>
        <v>0.76673235651966076</v>
      </c>
      <c r="K17" s="23">
        <f t="shared" si="2"/>
        <v>206.64263513513515</v>
      </c>
      <c r="L17" s="16" t="str">
        <f t="shared" si="3"/>
        <v/>
      </c>
    </row>
    <row r="18" spans="1:12">
      <c r="A18" s="11">
        <v>45658</v>
      </c>
      <c r="B18" s="6" t="s">
        <v>71</v>
      </c>
      <c r="C18" s="6" t="s">
        <v>1144</v>
      </c>
      <c r="D18" s="22">
        <v>26440.63</v>
      </c>
      <c r="E18" s="22">
        <v>18690.23</v>
      </c>
      <c r="F18" s="6">
        <v>364</v>
      </c>
      <c r="G18" s="6">
        <v>10</v>
      </c>
      <c r="H18" s="6">
        <v>9</v>
      </c>
      <c r="I18" s="13">
        <f t="shared" si="0"/>
        <v>354</v>
      </c>
      <c r="J18" s="16">
        <f t="shared" si="1"/>
        <v>0.70687536567774667</v>
      </c>
      <c r="K18" s="23">
        <f t="shared" si="2"/>
        <v>74.69104519774011</v>
      </c>
      <c r="L18" s="16" t="str">
        <f t="shared" si="3"/>
        <v/>
      </c>
    </row>
    <row r="19" spans="1:12">
      <c r="A19" s="11">
        <v>45658</v>
      </c>
      <c r="B19" s="6" t="s">
        <v>71</v>
      </c>
      <c r="C19" s="6" t="s">
        <v>1145</v>
      </c>
      <c r="D19" s="22">
        <v>42994.63</v>
      </c>
      <c r="E19" s="22">
        <v>32077.03</v>
      </c>
      <c r="F19" s="6">
        <v>266</v>
      </c>
      <c r="G19" s="6">
        <v>2</v>
      </c>
      <c r="H19" s="6">
        <v>9</v>
      </c>
      <c r="I19" s="13">
        <f t="shared" si="0"/>
        <v>264</v>
      </c>
      <c r="J19" s="16">
        <f t="shared" si="1"/>
        <v>0.74607061393481</v>
      </c>
      <c r="K19" s="23">
        <f t="shared" si="2"/>
        <v>162.85844696969696</v>
      </c>
      <c r="L19" s="16" t="str">
        <f t="shared" si="3"/>
        <v/>
      </c>
    </row>
    <row r="20" spans="1:12">
      <c r="A20" s="11">
        <v>45658</v>
      </c>
      <c r="B20" s="6" t="s">
        <v>74</v>
      </c>
      <c r="C20" s="6" t="s">
        <v>1143</v>
      </c>
      <c r="D20" s="22">
        <v>602536.62</v>
      </c>
      <c r="E20" s="22">
        <v>463762.82</v>
      </c>
      <c r="F20" s="6">
        <v>2600</v>
      </c>
      <c r="G20" s="6">
        <v>47</v>
      </c>
      <c r="H20" s="6">
        <v>50</v>
      </c>
      <c r="I20" s="13">
        <f t="shared" si="0"/>
        <v>2553</v>
      </c>
      <c r="J20" s="16">
        <f t="shared" si="1"/>
        <v>0.76968404011693103</v>
      </c>
      <c r="K20" s="23">
        <f t="shared" si="2"/>
        <v>236.01121034077556</v>
      </c>
      <c r="L20" s="16" t="str">
        <f t="shared" si="3"/>
        <v/>
      </c>
    </row>
    <row r="21" spans="1:12">
      <c r="A21" s="11">
        <v>45658</v>
      </c>
      <c r="B21" s="6" t="s">
        <v>74</v>
      </c>
      <c r="C21" s="6" t="s">
        <v>1144</v>
      </c>
      <c r="D21" s="22">
        <v>223069.47</v>
      </c>
      <c r="E21" s="22">
        <v>156783.67000000001</v>
      </c>
      <c r="F21" s="6">
        <v>3128</v>
      </c>
      <c r="G21" s="6">
        <v>58</v>
      </c>
      <c r="H21" s="6">
        <v>50</v>
      </c>
      <c r="I21" s="13">
        <f t="shared" si="0"/>
        <v>3070</v>
      </c>
      <c r="J21" s="16">
        <f t="shared" si="1"/>
        <v>0.70284683063083453</v>
      </c>
      <c r="K21" s="23">
        <f t="shared" si="2"/>
        <v>72.661065146579801</v>
      </c>
      <c r="L21" s="16" t="str">
        <f t="shared" si="3"/>
        <v/>
      </c>
    </row>
    <row r="22" spans="1:12">
      <c r="A22" s="11">
        <v>45658</v>
      </c>
      <c r="B22" s="6" t="s">
        <v>74</v>
      </c>
      <c r="C22" s="6" t="s">
        <v>1145</v>
      </c>
      <c r="D22" s="22">
        <v>327026.39</v>
      </c>
      <c r="E22" s="22">
        <v>244285.19</v>
      </c>
      <c r="F22" s="6">
        <v>2131</v>
      </c>
      <c r="G22" s="6">
        <v>40</v>
      </c>
      <c r="H22" s="6">
        <v>50</v>
      </c>
      <c r="I22" s="13">
        <f t="shared" si="0"/>
        <v>2091</v>
      </c>
      <c r="J22" s="16">
        <f t="shared" si="1"/>
        <v>0.74698922616000496</v>
      </c>
      <c r="K22" s="23">
        <f t="shared" si="2"/>
        <v>156.39712577714013</v>
      </c>
      <c r="L22" s="16" t="str">
        <f t="shared" si="3"/>
        <v/>
      </c>
    </row>
    <row r="23" spans="1:12">
      <c r="A23" s="11">
        <v>45658</v>
      </c>
      <c r="B23" s="6" t="s">
        <v>77</v>
      </c>
      <c r="C23" s="6" t="s">
        <v>1143</v>
      </c>
      <c r="D23" s="22">
        <v>147483.32999999999</v>
      </c>
      <c r="E23" s="22">
        <v>113039.03</v>
      </c>
      <c r="F23" s="6">
        <v>657</v>
      </c>
      <c r="G23" s="6">
        <v>12</v>
      </c>
      <c r="H23" s="6">
        <v>14</v>
      </c>
      <c r="I23" s="13">
        <f t="shared" si="0"/>
        <v>645</v>
      </c>
      <c r="J23" s="16">
        <f t="shared" si="1"/>
        <v>0.76645292725625336</v>
      </c>
      <c r="K23" s="23">
        <f t="shared" si="2"/>
        <v>228.65632558139532</v>
      </c>
      <c r="L23" s="16" t="str">
        <f t="shared" si="3"/>
        <v/>
      </c>
    </row>
    <row r="24" spans="1:12">
      <c r="A24" s="11">
        <v>45658</v>
      </c>
      <c r="B24" s="6" t="s">
        <v>77</v>
      </c>
      <c r="C24" s="6" t="s">
        <v>1144</v>
      </c>
      <c r="D24" s="22">
        <v>53055.53</v>
      </c>
      <c r="E24" s="22">
        <v>37221.53</v>
      </c>
      <c r="F24" s="6">
        <v>735</v>
      </c>
      <c r="G24" s="6">
        <v>8</v>
      </c>
      <c r="H24" s="6">
        <v>14</v>
      </c>
      <c r="I24" s="13">
        <f t="shared" si="0"/>
        <v>727</v>
      </c>
      <c r="J24" s="16">
        <f t="shared" si="1"/>
        <v>0.7015579714310648</v>
      </c>
      <c r="K24" s="23">
        <f t="shared" si="2"/>
        <v>72.978720770288859</v>
      </c>
      <c r="L24" s="16" t="str">
        <f t="shared" si="3"/>
        <v/>
      </c>
    </row>
    <row r="25" spans="1:12">
      <c r="A25" s="11">
        <v>45658</v>
      </c>
      <c r="B25" s="6" t="s">
        <v>77</v>
      </c>
      <c r="C25" s="6" t="s">
        <v>1145</v>
      </c>
      <c r="D25" s="22">
        <v>75297.2</v>
      </c>
      <c r="E25" s="22">
        <v>55922</v>
      </c>
      <c r="F25" s="6">
        <v>482</v>
      </c>
      <c r="G25" s="6">
        <v>15</v>
      </c>
      <c r="H25" s="6">
        <v>14</v>
      </c>
      <c r="I25" s="13">
        <f t="shared" si="0"/>
        <v>467</v>
      </c>
      <c r="J25" s="16">
        <f t="shared" si="1"/>
        <v>0.74268365888771426</v>
      </c>
      <c r="K25" s="23">
        <f t="shared" si="2"/>
        <v>161.23597430406852</v>
      </c>
      <c r="L25" s="16" t="str">
        <f t="shared" si="3"/>
        <v/>
      </c>
    </row>
    <row r="26" spans="1:12">
      <c r="A26" s="11">
        <v>45658</v>
      </c>
      <c r="B26" s="6" t="s">
        <v>80</v>
      </c>
      <c r="C26" s="6" t="s">
        <v>1143</v>
      </c>
      <c r="D26" s="22">
        <v>163612.25</v>
      </c>
      <c r="E26" s="22">
        <v>125826.15</v>
      </c>
      <c r="F26" s="6">
        <v>690</v>
      </c>
      <c r="G26" s="6">
        <v>8</v>
      </c>
      <c r="H26" s="6">
        <v>14</v>
      </c>
      <c r="I26" s="13">
        <f t="shared" si="0"/>
        <v>682</v>
      </c>
      <c r="J26" s="16">
        <f t="shared" si="1"/>
        <v>0.76905091153015737</v>
      </c>
      <c r="K26" s="23">
        <f t="shared" si="2"/>
        <v>239.90065982404693</v>
      </c>
      <c r="L26" s="16" t="str">
        <f t="shared" si="3"/>
        <v/>
      </c>
    </row>
    <row r="27" spans="1:12">
      <c r="A27" s="11">
        <v>45658</v>
      </c>
      <c r="B27" s="6" t="s">
        <v>80</v>
      </c>
      <c r="C27" s="6" t="s">
        <v>1144</v>
      </c>
      <c r="D27" s="22">
        <v>51155.34</v>
      </c>
      <c r="E27" s="22">
        <v>36085.74</v>
      </c>
      <c r="F27" s="6">
        <v>785</v>
      </c>
      <c r="G27" s="6">
        <v>20</v>
      </c>
      <c r="H27" s="6">
        <v>14</v>
      </c>
      <c r="I27" s="13">
        <f t="shared" si="0"/>
        <v>765</v>
      </c>
      <c r="J27" s="16">
        <f t="shared" si="1"/>
        <v>0.70541491855982197</v>
      </c>
      <c r="K27" s="23">
        <f t="shared" si="2"/>
        <v>66.869725490196075</v>
      </c>
      <c r="L27" s="16" t="str">
        <f t="shared" si="3"/>
        <v/>
      </c>
    </row>
    <row r="28" spans="1:12">
      <c r="A28" s="11">
        <v>45658</v>
      </c>
      <c r="B28" s="6" t="s">
        <v>80</v>
      </c>
      <c r="C28" s="6" t="s">
        <v>1145</v>
      </c>
      <c r="D28" s="22">
        <v>89878.19</v>
      </c>
      <c r="E28" s="22">
        <v>67114.19</v>
      </c>
      <c r="F28" s="6">
        <v>602</v>
      </c>
      <c r="G28" s="6">
        <v>9</v>
      </c>
      <c r="H28" s="6">
        <v>14</v>
      </c>
      <c r="I28" s="13">
        <f t="shared" si="0"/>
        <v>593</v>
      </c>
      <c r="J28" s="16">
        <f t="shared" si="1"/>
        <v>0.74672387149763475</v>
      </c>
      <c r="K28" s="23">
        <f t="shared" si="2"/>
        <v>151.56524451939293</v>
      </c>
      <c r="L28" s="16" t="str">
        <f t="shared" si="3"/>
        <v/>
      </c>
    </row>
    <row r="29" spans="1:12">
      <c r="A29" s="11">
        <v>45658</v>
      </c>
      <c r="B29" s="6" t="s">
        <v>82</v>
      </c>
      <c r="C29" s="6" t="s">
        <v>1143</v>
      </c>
      <c r="D29" s="22">
        <v>127438.79</v>
      </c>
      <c r="E29" s="22">
        <v>98255.79</v>
      </c>
      <c r="F29" s="6">
        <v>522</v>
      </c>
      <c r="G29" s="6">
        <v>9</v>
      </c>
      <c r="H29" s="6">
        <v>9</v>
      </c>
      <c r="I29" s="13">
        <f t="shared" si="0"/>
        <v>513</v>
      </c>
      <c r="J29" s="16">
        <f t="shared" si="1"/>
        <v>0.77100378934859626</v>
      </c>
      <c r="K29" s="23">
        <f t="shared" si="2"/>
        <v>248.41869395711501</v>
      </c>
      <c r="L29" s="16" t="str">
        <f t="shared" si="3"/>
        <v/>
      </c>
    </row>
    <row r="30" spans="1:12">
      <c r="A30" s="11">
        <v>45658</v>
      </c>
      <c r="B30" s="6" t="s">
        <v>82</v>
      </c>
      <c r="C30" s="6" t="s">
        <v>1144</v>
      </c>
      <c r="D30" s="22">
        <v>46112.87</v>
      </c>
      <c r="E30" s="22">
        <v>32569.27</v>
      </c>
      <c r="F30" s="6">
        <v>605</v>
      </c>
      <c r="G30" s="6">
        <v>9</v>
      </c>
      <c r="H30" s="6">
        <v>9</v>
      </c>
      <c r="I30" s="13">
        <f t="shared" si="0"/>
        <v>596</v>
      </c>
      <c r="J30" s="16">
        <f t="shared" si="1"/>
        <v>0.7062945767634935</v>
      </c>
      <c r="K30" s="23">
        <f t="shared" si="2"/>
        <v>77.370587248322153</v>
      </c>
      <c r="L30" s="16" t="str">
        <f t="shared" si="3"/>
        <v/>
      </c>
    </row>
    <row r="31" spans="1:12">
      <c r="A31" s="11">
        <v>45658</v>
      </c>
      <c r="B31" s="6" t="s">
        <v>82</v>
      </c>
      <c r="C31" s="6" t="s">
        <v>1145</v>
      </c>
      <c r="D31" s="22">
        <v>73710.05</v>
      </c>
      <c r="E31" s="22">
        <v>55255.25</v>
      </c>
      <c r="F31" s="6">
        <v>470</v>
      </c>
      <c r="G31" s="6">
        <v>11</v>
      </c>
      <c r="H31" s="6">
        <v>9</v>
      </c>
      <c r="I31" s="13">
        <f t="shared" si="0"/>
        <v>459</v>
      </c>
      <c r="J31" s="16">
        <f t="shared" si="1"/>
        <v>0.74962979946425212</v>
      </c>
      <c r="K31" s="23">
        <f t="shared" si="2"/>
        <v>160.58834422657952</v>
      </c>
      <c r="L31" s="16" t="str">
        <f t="shared" si="3"/>
        <v/>
      </c>
    </row>
    <row r="32" spans="1:12">
      <c r="A32" s="11">
        <v>45658</v>
      </c>
      <c r="B32" s="6" t="s">
        <v>83</v>
      </c>
      <c r="C32" s="6" t="s">
        <v>1143</v>
      </c>
      <c r="D32" s="22">
        <v>230923.84</v>
      </c>
      <c r="E32" s="22">
        <v>177145.94</v>
      </c>
      <c r="F32" s="6">
        <v>1001</v>
      </c>
      <c r="G32" s="6">
        <v>14</v>
      </c>
      <c r="H32" s="6">
        <v>18</v>
      </c>
      <c r="I32" s="13">
        <f t="shared" si="0"/>
        <v>987</v>
      </c>
      <c r="J32" s="16">
        <f t="shared" si="1"/>
        <v>0.76711845775646204</v>
      </c>
      <c r="K32" s="23">
        <f t="shared" si="2"/>
        <v>233.96539007092198</v>
      </c>
      <c r="L32" s="16" t="str">
        <f t="shared" si="3"/>
        <v/>
      </c>
    </row>
    <row r="33" spans="1:12">
      <c r="A33" s="11">
        <v>45658</v>
      </c>
      <c r="B33" s="6" t="s">
        <v>83</v>
      </c>
      <c r="C33" s="6" t="s">
        <v>1144</v>
      </c>
      <c r="D33" s="22">
        <v>82450.2</v>
      </c>
      <c r="E33" s="22">
        <v>58256.800000000003</v>
      </c>
      <c r="F33" s="6">
        <v>1137</v>
      </c>
      <c r="G33" s="6">
        <v>22</v>
      </c>
      <c r="H33" s="6">
        <v>18</v>
      </c>
      <c r="I33" s="13">
        <f t="shared" si="0"/>
        <v>1115</v>
      </c>
      <c r="J33" s="16">
        <f t="shared" si="1"/>
        <v>0.70656954137164019</v>
      </c>
      <c r="K33" s="23">
        <f t="shared" si="2"/>
        <v>73.946367713004477</v>
      </c>
      <c r="L33" s="16" t="str">
        <f t="shared" si="3"/>
        <v/>
      </c>
    </row>
    <row r="34" spans="1:12">
      <c r="A34" s="11">
        <v>45658</v>
      </c>
      <c r="B34" s="6" t="s">
        <v>83</v>
      </c>
      <c r="C34" s="6" t="s">
        <v>1145</v>
      </c>
      <c r="D34" s="22">
        <v>111476.73</v>
      </c>
      <c r="E34" s="22">
        <v>83702.73</v>
      </c>
      <c r="F34" s="6">
        <v>764</v>
      </c>
      <c r="G34" s="6">
        <v>10</v>
      </c>
      <c r="H34" s="6">
        <v>18</v>
      </c>
      <c r="I34" s="13">
        <f t="shared" si="0"/>
        <v>754</v>
      </c>
      <c r="J34" s="16">
        <f t="shared" si="1"/>
        <v>0.75085383290306418</v>
      </c>
      <c r="K34" s="23">
        <f t="shared" si="2"/>
        <v>147.84712201591512</v>
      </c>
      <c r="L34" s="16" t="str">
        <f t="shared" si="3"/>
        <v/>
      </c>
    </row>
    <row r="35" spans="1:12">
      <c r="A35" s="11">
        <v>45658</v>
      </c>
      <c r="B35" s="6" t="s">
        <v>84</v>
      </c>
      <c r="C35" s="6" t="s">
        <v>1143</v>
      </c>
      <c r="D35" s="22">
        <v>220930.04</v>
      </c>
      <c r="E35" s="22">
        <v>169929.64</v>
      </c>
      <c r="F35" s="6">
        <v>993</v>
      </c>
      <c r="G35" s="6">
        <v>17</v>
      </c>
      <c r="H35" s="6">
        <v>21</v>
      </c>
      <c r="I35" s="13">
        <f t="shared" si="0"/>
        <v>976</v>
      </c>
      <c r="J35" s="16">
        <f t="shared" si="1"/>
        <v>0.76915588301165383</v>
      </c>
      <c r="K35" s="23">
        <f t="shared" si="2"/>
        <v>226.36274590163936</v>
      </c>
      <c r="L35" s="16" t="str">
        <f t="shared" si="3"/>
        <v/>
      </c>
    </row>
    <row r="36" spans="1:12">
      <c r="A36" s="11">
        <v>45658</v>
      </c>
      <c r="B36" s="6" t="s">
        <v>84</v>
      </c>
      <c r="C36" s="6" t="s">
        <v>1144</v>
      </c>
      <c r="D36" s="22">
        <v>95602.22</v>
      </c>
      <c r="E36" s="22">
        <v>67882.22</v>
      </c>
      <c r="F36" s="6">
        <v>1269</v>
      </c>
      <c r="G36" s="6">
        <v>21</v>
      </c>
      <c r="H36" s="6">
        <v>21</v>
      </c>
      <c r="I36" s="13">
        <f t="shared" si="0"/>
        <v>1248</v>
      </c>
      <c r="J36" s="16">
        <f t="shared" si="1"/>
        <v>0.71004857418582956</v>
      </c>
      <c r="K36" s="23">
        <f t="shared" si="2"/>
        <v>76.604342948717957</v>
      </c>
      <c r="L36" s="16" t="str">
        <f t="shared" si="3"/>
        <v/>
      </c>
    </row>
    <row r="37" spans="1:12">
      <c r="A37" s="11">
        <v>45658</v>
      </c>
      <c r="B37" s="6" t="s">
        <v>84</v>
      </c>
      <c r="C37" s="6" t="s">
        <v>1145</v>
      </c>
      <c r="D37" s="22">
        <v>129350.38</v>
      </c>
      <c r="E37" s="22">
        <v>96914.38</v>
      </c>
      <c r="F37" s="6">
        <v>890</v>
      </c>
      <c r="G37" s="6">
        <v>16</v>
      </c>
      <c r="H37" s="6">
        <v>21</v>
      </c>
      <c r="I37" s="13">
        <f t="shared" si="0"/>
        <v>874</v>
      </c>
      <c r="J37" s="16">
        <f t="shared" si="1"/>
        <v>0.74923923686965588</v>
      </c>
      <c r="K37" s="23">
        <f t="shared" si="2"/>
        <v>147.99814645308925</v>
      </c>
      <c r="L37" s="16" t="str">
        <f t="shared" si="3"/>
        <v/>
      </c>
    </row>
    <row r="38" spans="1:12">
      <c r="A38" s="11">
        <v>45689</v>
      </c>
      <c r="B38" s="6" t="s">
        <v>53</v>
      </c>
      <c r="C38" s="6" t="s">
        <v>1143</v>
      </c>
      <c r="D38" s="22">
        <v>119664.46</v>
      </c>
      <c r="E38" s="22">
        <v>92277.759999999995</v>
      </c>
      <c r="F38" s="6">
        <v>497</v>
      </c>
      <c r="G38" s="6">
        <v>7</v>
      </c>
      <c r="H38" s="6">
        <v>8</v>
      </c>
      <c r="I38" s="13">
        <f t="shared" si="0"/>
        <v>490</v>
      </c>
      <c r="J38" s="16">
        <f t="shared" si="1"/>
        <v>0.77113756248095711</v>
      </c>
      <c r="K38" s="23">
        <f t="shared" si="2"/>
        <v>244.21318367346939</v>
      </c>
      <c r="L38" s="16" t="str">
        <f t="shared" si="3"/>
        <v/>
      </c>
    </row>
    <row r="39" spans="1:12">
      <c r="A39" s="11">
        <v>45689</v>
      </c>
      <c r="B39" s="6" t="s">
        <v>53</v>
      </c>
      <c r="C39" s="6" t="s">
        <v>1144</v>
      </c>
      <c r="D39" s="22">
        <v>45013.29</v>
      </c>
      <c r="E39" s="22">
        <v>31763.69</v>
      </c>
      <c r="F39" s="6">
        <v>633</v>
      </c>
      <c r="G39" s="6">
        <v>4</v>
      </c>
      <c r="H39" s="6">
        <v>8</v>
      </c>
      <c r="I39" s="13">
        <f t="shared" si="0"/>
        <v>629</v>
      </c>
      <c r="J39" s="16">
        <f t="shared" si="1"/>
        <v>0.70565137540490819</v>
      </c>
      <c r="K39" s="23">
        <f t="shared" si="2"/>
        <v>71.563259141494441</v>
      </c>
      <c r="L39" s="16" t="str">
        <f t="shared" si="3"/>
        <v/>
      </c>
    </row>
    <row r="40" spans="1:12">
      <c r="A40" s="11">
        <v>45689</v>
      </c>
      <c r="B40" s="6" t="s">
        <v>53</v>
      </c>
      <c r="C40" s="6" t="s">
        <v>1145</v>
      </c>
      <c r="D40" s="22">
        <v>64228.02</v>
      </c>
      <c r="E40" s="22">
        <v>48043.62</v>
      </c>
      <c r="F40" s="6">
        <v>430</v>
      </c>
      <c r="G40" s="6">
        <v>3</v>
      </c>
      <c r="H40" s="6">
        <v>8</v>
      </c>
      <c r="I40" s="13">
        <f t="shared" si="0"/>
        <v>427</v>
      </c>
      <c r="J40" s="16">
        <f t="shared" si="1"/>
        <v>0.74801651989271978</v>
      </c>
      <c r="K40" s="23">
        <f t="shared" si="2"/>
        <v>150.41690866510538</v>
      </c>
      <c r="L40" s="16" t="str">
        <f t="shared" si="3"/>
        <v/>
      </c>
    </row>
    <row r="41" spans="1:12">
      <c r="A41" s="11">
        <v>45689</v>
      </c>
      <c r="B41" s="6" t="s">
        <v>57</v>
      </c>
      <c r="C41" s="6" t="s">
        <v>1143</v>
      </c>
      <c r="D41" s="22">
        <v>61025.02</v>
      </c>
      <c r="E41" s="22">
        <v>46767.92</v>
      </c>
      <c r="F41" s="6">
        <v>264</v>
      </c>
      <c r="G41" s="6">
        <v>1</v>
      </c>
      <c r="H41" s="6">
        <v>6</v>
      </c>
      <c r="I41" s="13">
        <f t="shared" si="0"/>
        <v>263</v>
      </c>
      <c r="J41" s="16">
        <f t="shared" si="1"/>
        <v>0.76637287460127013</v>
      </c>
      <c r="K41" s="23">
        <f t="shared" si="2"/>
        <v>232.03429657794675</v>
      </c>
      <c r="L41" s="16" t="str">
        <f t="shared" si="3"/>
        <v/>
      </c>
    </row>
    <row r="42" spans="1:12">
      <c r="A42" s="11">
        <v>45689</v>
      </c>
      <c r="B42" s="6" t="s">
        <v>57</v>
      </c>
      <c r="C42" s="6" t="s">
        <v>1144</v>
      </c>
      <c r="D42" s="22">
        <v>23873.02</v>
      </c>
      <c r="E42" s="22">
        <v>16833.82</v>
      </c>
      <c r="F42" s="6">
        <v>325</v>
      </c>
      <c r="G42" s="6">
        <v>3</v>
      </c>
      <c r="H42" s="6">
        <v>6</v>
      </c>
      <c r="I42" s="13">
        <f t="shared" si="0"/>
        <v>322</v>
      </c>
      <c r="J42" s="16">
        <f t="shared" si="1"/>
        <v>0.70513994459016915</v>
      </c>
      <c r="K42" s="23">
        <f t="shared" si="2"/>
        <v>74.139813664596275</v>
      </c>
      <c r="L42" s="16" t="str">
        <f t="shared" si="3"/>
        <v/>
      </c>
    </row>
    <row r="43" spans="1:12">
      <c r="A43" s="11">
        <v>45689</v>
      </c>
      <c r="B43" s="6" t="s">
        <v>57</v>
      </c>
      <c r="C43" s="6" t="s">
        <v>1145</v>
      </c>
      <c r="D43" s="22">
        <v>30198.36</v>
      </c>
      <c r="E43" s="22">
        <v>22497.96</v>
      </c>
      <c r="F43" s="6">
        <v>231</v>
      </c>
      <c r="G43" s="6">
        <v>3</v>
      </c>
      <c r="H43" s="6">
        <v>6</v>
      </c>
      <c r="I43" s="13">
        <f t="shared" si="0"/>
        <v>228</v>
      </c>
      <c r="J43" s="16">
        <f t="shared" si="1"/>
        <v>0.74500602019447404</v>
      </c>
      <c r="K43" s="23">
        <f t="shared" si="2"/>
        <v>132.44894736842105</v>
      </c>
      <c r="L43" s="16" t="str">
        <f t="shared" si="3"/>
        <v/>
      </c>
    </row>
    <row r="44" spans="1:12">
      <c r="A44" s="11">
        <v>45689</v>
      </c>
      <c r="B44" s="6" t="s">
        <v>61</v>
      </c>
      <c r="C44" s="6" t="s">
        <v>1143</v>
      </c>
      <c r="D44" s="22">
        <v>68760.600000000006</v>
      </c>
      <c r="E44" s="22">
        <v>53128.5</v>
      </c>
      <c r="F44" s="6">
        <v>273</v>
      </c>
      <c r="G44" s="6">
        <v>3</v>
      </c>
      <c r="H44" s="6">
        <v>6</v>
      </c>
      <c r="I44" s="13">
        <f t="shared" si="0"/>
        <v>270</v>
      </c>
      <c r="J44" s="16">
        <f t="shared" si="1"/>
        <v>0.77265905184073436</v>
      </c>
      <c r="K44" s="23">
        <f t="shared" si="2"/>
        <v>254.66888888888892</v>
      </c>
      <c r="L44" s="16" t="str">
        <f t="shared" si="3"/>
        <v/>
      </c>
    </row>
    <row r="45" spans="1:12">
      <c r="A45" s="11">
        <v>45689</v>
      </c>
      <c r="B45" s="6" t="s">
        <v>61</v>
      </c>
      <c r="C45" s="6" t="s">
        <v>1144</v>
      </c>
      <c r="D45" s="22">
        <v>26885.279999999999</v>
      </c>
      <c r="E45" s="22">
        <v>18765.28</v>
      </c>
      <c r="F45" s="6">
        <v>368</v>
      </c>
      <c r="G45" s="6">
        <v>3</v>
      </c>
      <c r="H45" s="6">
        <v>6</v>
      </c>
      <c r="I45" s="13">
        <f t="shared" si="0"/>
        <v>365</v>
      </c>
      <c r="J45" s="16">
        <f t="shared" si="1"/>
        <v>0.69797599281093592</v>
      </c>
      <c r="K45" s="23">
        <f t="shared" si="2"/>
        <v>73.658301369863011</v>
      </c>
      <c r="L45" s="16" t="str">
        <f t="shared" si="3"/>
        <v/>
      </c>
    </row>
    <row r="46" spans="1:12">
      <c r="A46" s="11">
        <v>45689</v>
      </c>
      <c r="B46" s="6" t="s">
        <v>61</v>
      </c>
      <c r="C46" s="6" t="s">
        <v>1145</v>
      </c>
      <c r="D46" s="22">
        <v>31131.91</v>
      </c>
      <c r="E46" s="22">
        <v>23195.11</v>
      </c>
      <c r="F46" s="6">
        <v>212</v>
      </c>
      <c r="G46" s="6">
        <v>5</v>
      </c>
      <c r="H46" s="6">
        <v>6</v>
      </c>
      <c r="I46" s="13">
        <f t="shared" si="0"/>
        <v>207</v>
      </c>
      <c r="J46" s="16">
        <f t="shared" si="1"/>
        <v>0.74505900858636687</v>
      </c>
      <c r="K46" s="23">
        <f t="shared" si="2"/>
        <v>150.39570048309179</v>
      </c>
      <c r="L46" s="16" t="str">
        <f t="shared" si="3"/>
        <v/>
      </c>
    </row>
    <row r="47" spans="1:12">
      <c r="A47" s="11">
        <v>45689</v>
      </c>
      <c r="B47" s="6" t="s">
        <v>65</v>
      </c>
      <c r="C47" s="6" t="s">
        <v>1143</v>
      </c>
      <c r="D47" s="22">
        <v>171166.13</v>
      </c>
      <c r="E47" s="22">
        <v>131059.03</v>
      </c>
      <c r="F47" s="6">
        <v>749</v>
      </c>
      <c r="G47" s="6">
        <v>13</v>
      </c>
      <c r="H47" s="6">
        <v>14</v>
      </c>
      <c r="I47" s="13">
        <f t="shared" si="0"/>
        <v>736</v>
      </c>
      <c r="J47" s="16">
        <f t="shared" si="1"/>
        <v>0.76568319912356486</v>
      </c>
      <c r="K47" s="23">
        <f t="shared" si="2"/>
        <v>232.56267663043479</v>
      </c>
      <c r="L47" s="16" t="str">
        <f t="shared" si="3"/>
        <v/>
      </c>
    </row>
    <row r="48" spans="1:12">
      <c r="A48" s="11">
        <v>45689</v>
      </c>
      <c r="B48" s="6" t="s">
        <v>65</v>
      </c>
      <c r="C48" s="6" t="s">
        <v>1144</v>
      </c>
      <c r="D48" s="22">
        <v>56406.26</v>
      </c>
      <c r="E48" s="22">
        <v>39851.26</v>
      </c>
      <c r="F48" s="6">
        <v>815</v>
      </c>
      <c r="G48" s="6">
        <v>20</v>
      </c>
      <c r="H48" s="6">
        <v>14</v>
      </c>
      <c r="I48" s="13">
        <f t="shared" si="0"/>
        <v>795</v>
      </c>
      <c r="J48" s="16">
        <f t="shared" si="1"/>
        <v>0.7065042071571489</v>
      </c>
      <c r="K48" s="23">
        <f t="shared" si="2"/>
        <v>70.951270440251577</v>
      </c>
      <c r="L48" s="16" t="str">
        <f t="shared" si="3"/>
        <v/>
      </c>
    </row>
    <row r="49" spans="1:12">
      <c r="A49" s="11">
        <v>45689</v>
      </c>
      <c r="B49" s="6" t="s">
        <v>65</v>
      </c>
      <c r="C49" s="6" t="s">
        <v>1145</v>
      </c>
      <c r="D49" s="22">
        <v>100175.76</v>
      </c>
      <c r="E49" s="22">
        <v>74810.16</v>
      </c>
      <c r="F49" s="6">
        <v>597</v>
      </c>
      <c r="G49" s="6">
        <v>12</v>
      </c>
      <c r="H49" s="6">
        <v>14</v>
      </c>
      <c r="I49" s="13">
        <f t="shared" si="0"/>
        <v>585</v>
      </c>
      <c r="J49" s="16">
        <f t="shared" si="1"/>
        <v>0.74678904357700915</v>
      </c>
      <c r="K49" s="23">
        <f t="shared" si="2"/>
        <v>171.24061538461538</v>
      </c>
      <c r="L49" s="16" t="str">
        <f t="shared" si="3"/>
        <v/>
      </c>
    </row>
    <row r="50" spans="1:12">
      <c r="A50" s="11">
        <v>45689</v>
      </c>
      <c r="B50" s="6" t="s">
        <v>68</v>
      </c>
      <c r="C50" s="6" t="s">
        <v>1143</v>
      </c>
      <c r="D50" s="22">
        <v>177726.67</v>
      </c>
      <c r="E50" s="22">
        <v>136638.37</v>
      </c>
      <c r="F50" s="6">
        <v>772</v>
      </c>
      <c r="G50" s="6">
        <v>15</v>
      </c>
      <c r="H50" s="6">
        <v>16</v>
      </c>
      <c r="I50" s="13">
        <f t="shared" si="0"/>
        <v>757</v>
      </c>
      <c r="J50" s="16">
        <f t="shared" si="1"/>
        <v>0.76881185024172227</v>
      </c>
      <c r="K50" s="23">
        <f t="shared" si="2"/>
        <v>234.77763540290621</v>
      </c>
      <c r="L50" s="16" t="str">
        <f t="shared" si="3"/>
        <v/>
      </c>
    </row>
    <row r="51" spans="1:12">
      <c r="A51" s="11">
        <v>45689</v>
      </c>
      <c r="B51" s="6" t="s">
        <v>68</v>
      </c>
      <c r="C51" s="6" t="s">
        <v>1144</v>
      </c>
      <c r="D51" s="22">
        <v>64456.42</v>
      </c>
      <c r="E51" s="22">
        <v>45665.62</v>
      </c>
      <c r="F51" s="6">
        <v>884</v>
      </c>
      <c r="G51" s="6">
        <v>20</v>
      </c>
      <c r="H51" s="6">
        <v>16</v>
      </c>
      <c r="I51" s="13">
        <f t="shared" si="0"/>
        <v>864</v>
      </c>
      <c r="J51" s="16">
        <f t="shared" si="1"/>
        <v>0.70847279448656941</v>
      </c>
      <c r="K51" s="23">
        <f t="shared" si="2"/>
        <v>74.602337962962963</v>
      </c>
      <c r="L51" s="16" t="str">
        <f t="shared" si="3"/>
        <v/>
      </c>
    </row>
    <row r="52" spans="1:12">
      <c r="A52" s="11">
        <v>45689</v>
      </c>
      <c r="B52" s="6" t="s">
        <v>68</v>
      </c>
      <c r="C52" s="6" t="s">
        <v>1145</v>
      </c>
      <c r="D52" s="22">
        <v>91147.25</v>
      </c>
      <c r="E52" s="22">
        <v>68118.05</v>
      </c>
      <c r="F52" s="6">
        <v>584</v>
      </c>
      <c r="G52" s="6">
        <v>12</v>
      </c>
      <c r="H52" s="6">
        <v>16</v>
      </c>
      <c r="I52" s="13">
        <f t="shared" si="0"/>
        <v>572</v>
      </c>
      <c r="J52" s="16">
        <f t="shared" si="1"/>
        <v>0.74734070419019771</v>
      </c>
      <c r="K52" s="23">
        <f t="shared" si="2"/>
        <v>159.34833916083917</v>
      </c>
      <c r="L52" s="16" t="str">
        <f t="shared" si="3"/>
        <v/>
      </c>
    </row>
    <row r="53" spans="1:12">
      <c r="A53" s="11">
        <v>45689</v>
      </c>
      <c r="B53" s="6" t="s">
        <v>71</v>
      </c>
      <c r="C53" s="6" t="s">
        <v>1143</v>
      </c>
      <c r="D53" s="22">
        <v>106412.54</v>
      </c>
      <c r="E53" s="22">
        <v>82090.44</v>
      </c>
      <c r="F53" s="6">
        <v>481</v>
      </c>
      <c r="G53" s="6">
        <v>10</v>
      </c>
      <c r="H53" s="6">
        <v>11</v>
      </c>
      <c r="I53" s="13">
        <f t="shared" si="0"/>
        <v>471</v>
      </c>
      <c r="J53" s="16">
        <f t="shared" si="1"/>
        <v>0.77143577251327722</v>
      </c>
      <c r="K53" s="23">
        <f t="shared" si="2"/>
        <v>225.92895966029724</v>
      </c>
      <c r="L53" s="16" t="str">
        <f t="shared" si="3"/>
        <v/>
      </c>
    </row>
    <row r="54" spans="1:12">
      <c r="A54" s="11">
        <v>45689</v>
      </c>
      <c r="B54" s="6" t="s">
        <v>71</v>
      </c>
      <c r="C54" s="6" t="s">
        <v>1144</v>
      </c>
      <c r="D54" s="22">
        <v>37169.339999999997</v>
      </c>
      <c r="E54" s="22">
        <v>26051.94</v>
      </c>
      <c r="F54" s="6">
        <v>563</v>
      </c>
      <c r="G54" s="6">
        <v>14</v>
      </c>
      <c r="H54" s="6">
        <v>11</v>
      </c>
      <c r="I54" s="13">
        <f t="shared" si="0"/>
        <v>549</v>
      </c>
      <c r="J54" s="16">
        <f t="shared" si="1"/>
        <v>0.70089864388229661</v>
      </c>
      <c r="K54" s="23">
        <f t="shared" si="2"/>
        <v>67.703715846994527</v>
      </c>
      <c r="L54" s="16" t="str">
        <f t="shared" si="3"/>
        <v/>
      </c>
    </row>
    <row r="55" spans="1:12">
      <c r="A55" s="11">
        <v>45689</v>
      </c>
      <c r="B55" s="6" t="s">
        <v>71</v>
      </c>
      <c r="C55" s="6" t="s">
        <v>1145</v>
      </c>
      <c r="D55" s="22">
        <v>60886.87</v>
      </c>
      <c r="E55" s="22">
        <v>45736.87</v>
      </c>
      <c r="F55" s="6">
        <v>368</v>
      </c>
      <c r="G55" s="6">
        <v>7</v>
      </c>
      <c r="H55" s="6">
        <v>11</v>
      </c>
      <c r="I55" s="13">
        <f t="shared" si="0"/>
        <v>361</v>
      </c>
      <c r="J55" s="16">
        <f t="shared" si="1"/>
        <v>0.75117788120821449</v>
      </c>
      <c r="K55" s="23">
        <f t="shared" si="2"/>
        <v>168.66168975069252</v>
      </c>
      <c r="L55" s="16" t="str">
        <f t="shared" si="3"/>
        <v/>
      </c>
    </row>
    <row r="56" spans="1:12">
      <c r="A56" s="11">
        <v>45689</v>
      </c>
      <c r="B56" s="6" t="s">
        <v>74</v>
      </c>
      <c r="C56" s="6" t="s">
        <v>1143</v>
      </c>
      <c r="D56" s="22">
        <v>621278.76</v>
      </c>
      <c r="E56" s="22">
        <v>477746.36</v>
      </c>
      <c r="F56" s="6">
        <v>2593</v>
      </c>
      <c r="G56" s="6">
        <v>47</v>
      </c>
      <c r="H56" s="6">
        <v>47</v>
      </c>
      <c r="I56" s="13">
        <f t="shared" si="0"/>
        <v>2546</v>
      </c>
      <c r="J56" s="16">
        <f t="shared" si="1"/>
        <v>0.76897262671590438</v>
      </c>
      <c r="K56" s="23">
        <f t="shared" si="2"/>
        <v>244.02150824823252</v>
      </c>
      <c r="L56" s="16" t="str">
        <f t="shared" si="3"/>
        <v/>
      </c>
    </row>
    <row r="57" spans="1:12">
      <c r="A57" s="11">
        <v>45689</v>
      </c>
      <c r="B57" s="6" t="s">
        <v>74</v>
      </c>
      <c r="C57" s="6" t="s">
        <v>1144</v>
      </c>
      <c r="D57" s="22">
        <v>224229.08</v>
      </c>
      <c r="E57" s="22">
        <v>158238.68</v>
      </c>
      <c r="F57" s="6">
        <v>3120</v>
      </c>
      <c r="G57" s="6">
        <v>55</v>
      </c>
      <c r="H57" s="6">
        <v>47</v>
      </c>
      <c r="I57" s="13">
        <f t="shared" si="0"/>
        <v>3065</v>
      </c>
      <c r="J57" s="16">
        <f t="shared" si="1"/>
        <v>0.70570097330819004</v>
      </c>
      <c r="K57" s="23">
        <f t="shared" si="2"/>
        <v>73.157938009787927</v>
      </c>
      <c r="L57" s="16" t="str">
        <f t="shared" si="3"/>
        <v/>
      </c>
    </row>
    <row r="58" spans="1:12">
      <c r="A58" s="11">
        <v>45689</v>
      </c>
      <c r="B58" s="6" t="s">
        <v>74</v>
      </c>
      <c r="C58" s="6" t="s">
        <v>1145</v>
      </c>
      <c r="D58" s="22">
        <v>322345.73</v>
      </c>
      <c r="E58" s="22">
        <v>241292.93</v>
      </c>
      <c r="F58" s="6">
        <v>2166</v>
      </c>
      <c r="G58" s="6">
        <v>36</v>
      </c>
      <c r="H58" s="6">
        <v>47</v>
      </c>
      <c r="I58" s="13">
        <f t="shared" si="0"/>
        <v>2130</v>
      </c>
      <c r="J58" s="16">
        <f t="shared" si="1"/>
        <v>0.74855320714190943</v>
      </c>
      <c r="K58" s="23">
        <f t="shared" si="2"/>
        <v>151.3360234741784</v>
      </c>
      <c r="L58" s="16" t="str">
        <f t="shared" si="3"/>
        <v/>
      </c>
    </row>
    <row r="59" spans="1:12">
      <c r="A59" s="11">
        <v>45689</v>
      </c>
      <c r="B59" s="6" t="s">
        <v>77</v>
      </c>
      <c r="C59" s="6" t="s">
        <v>1143</v>
      </c>
      <c r="D59" s="22">
        <v>111375.93</v>
      </c>
      <c r="E59" s="22">
        <v>85723.93</v>
      </c>
      <c r="F59" s="6">
        <v>450</v>
      </c>
      <c r="G59" s="6">
        <v>10</v>
      </c>
      <c r="H59" s="6">
        <v>10</v>
      </c>
      <c r="I59" s="13">
        <f t="shared" si="0"/>
        <v>440</v>
      </c>
      <c r="J59" s="16">
        <f t="shared" si="1"/>
        <v>0.76968093554864137</v>
      </c>
      <c r="K59" s="23">
        <f t="shared" si="2"/>
        <v>253.12711363636362</v>
      </c>
      <c r="L59" s="16" t="str">
        <f t="shared" si="3"/>
        <v/>
      </c>
    </row>
    <row r="60" spans="1:12">
      <c r="A60" s="11">
        <v>45689</v>
      </c>
      <c r="B60" s="6" t="s">
        <v>77</v>
      </c>
      <c r="C60" s="6" t="s">
        <v>1144</v>
      </c>
      <c r="D60" s="22">
        <v>44542.879999999997</v>
      </c>
      <c r="E60" s="22">
        <v>31224.68</v>
      </c>
      <c r="F60" s="6">
        <v>583</v>
      </c>
      <c r="G60" s="6">
        <v>9</v>
      </c>
      <c r="H60" s="6">
        <v>10</v>
      </c>
      <c r="I60" s="13">
        <f t="shared" si="0"/>
        <v>574</v>
      </c>
      <c r="J60" s="16">
        <f t="shared" si="1"/>
        <v>0.70100271917756563</v>
      </c>
      <c r="K60" s="23">
        <f t="shared" si="2"/>
        <v>77.600836236933787</v>
      </c>
      <c r="L60" s="16" t="str">
        <f t="shared" si="3"/>
        <v/>
      </c>
    </row>
    <row r="61" spans="1:12">
      <c r="A61" s="11">
        <v>45689</v>
      </c>
      <c r="B61" s="6" t="s">
        <v>77</v>
      </c>
      <c r="C61" s="6" t="s">
        <v>1145</v>
      </c>
      <c r="D61" s="22">
        <v>59856.73</v>
      </c>
      <c r="E61" s="22">
        <v>44591.53</v>
      </c>
      <c r="F61" s="6">
        <v>403</v>
      </c>
      <c r="G61" s="6">
        <v>10</v>
      </c>
      <c r="H61" s="6">
        <v>10</v>
      </c>
      <c r="I61" s="13">
        <f t="shared" si="0"/>
        <v>393</v>
      </c>
      <c r="J61" s="16">
        <f t="shared" si="1"/>
        <v>0.74497103333242554</v>
      </c>
      <c r="K61" s="23">
        <f t="shared" si="2"/>
        <v>152.30720101781171</v>
      </c>
      <c r="L61" s="16" t="str">
        <f t="shared" si="3"/>
        <v/>
      </c>
    </row>
    <row r="62" spans="1:12">
      <c r="A62" s="11">
        <v>45689</v>
      </c>
      <c r="B62" s="6" t="s">
        <v>80</v>
      </c>
      <c r="C62" s="6" t="s">
        <v>1143</v>
      </c>
      <c r="D62" s="22">
        <v>197938.92</v>
      </c>
      <c r="E62" s="22">
        <v>152238.32</v>
      </c>
      <c r="F62" s="6">
        <v>920</v>
      </c>
      <c r="G62" s="6">
        <v>13</v>
      </c>
      <c r="H62" s="6">
        <v>16</v>
      </c>
      <c r="I62" s="13">
        <f t="shared" si="0"/>
        <v>907</v>
      </c>
      <c r="J62" s="16">
        <f t="shared" si="1"/>
        <v>0.76911766518681624</v>
      </c>
      <c r="K62" s="23">
        <f t="shared" si="2"/>
        <v>218.23475192943772</v>
      </c>
      <c r="L62" s="16" t="str">
        <f t="shared" si="3"/>
        <v/>
      </c>
    </row>
    <row r="63" spans="1:12">
      <c r="A63" s="11">
        <v>45689</v>
      </c>
      <c r="B63" s="6" t="s">
        <v>80</v>
      </c>
      <c r="C63" s="6" t="s">
        <v>1144</v>
      </c>
      <c r="D63" s="22">
        <v>78570.8</v>
      </c>
      <c r="E63" s="22">
        <v>55144.6</v>
      </c>
      <c r="F63" s="6">
        <v>1092</v>
      </c>
      <c r="G63" s="6">
        <v>21</v>
      </c>
      <c r="H63" s="6">
        <v>16</v>
      </c>
      <c r="I63" s="13">
        <f t="shared" si="0"/>
        <v>1071</v>
      </c>
      <c r="J63" s="16">
        <f t="shared" si="1"/>
        <v>0.70184597840419083</v>
      </c>
      <c r="K63" s="23">
        <f t="shared" si="2"/>
        <v>73.362091503267976</v>
      </c>
      <c r="L63" s="16" t="str">
        <f t="shared" si="3"/>
        <v/>
      </c>
    </row>
    <row r="64" spans="1:12">
      <c r="A64" s="11">
        <v>45689</v>
      </c>
      <c r="B64" s="6" t="s">
        <v>80</v>
      </c>
      <c r="C64" s="6" t="s">
        <v>1145</v>
      </c>
      <c r="D64" s="22">
        <v>111040.9</v>
      </c>
      <c r="E64" s="22">
        <v>83180.5</v>
      </c>
      <c r="F64" s="6">
        <v>755</v>
      </c>
      <c r="G64" s="6">
        <v>16</v>
      </c>
      <c r="H64" s="6">
        <v>16</v>
      </c>
      <c r="I64" s="13">
        <f t="shared" si="0"/>
        <v>739</v>
      </c>
      <c r="J64" s="16">
        <f t="shared" si="1"/>
        <v>0.74909785493453318</v>
      </c>
      <c r="K64" s="23">
        <f t="shared" si="2"/>
        <v>150.25832205683355</v>
      </c>
      <c r="L64" s="16" t="str">
        <f t="shared" si="3"/>
        <v/>
      </c>
    </row>
    <row r="65" spans="1:12">
      <c r="A65" s="11">
        <v>45689</v>
      </c>
      <c r="B65" s="6" t="s">
        <v>82</v>
      </c>
      <c r="C65" s="6" t="s">
        <v>1143</v>
      </c>
      <c r="D65" s="22">
        <v>182474.15</v>
      </c>
      <c r="E65" s="22">
        <v>140934.85</v>
      </c>
      <c r="F65" s="6">
        <v>782</v>
      </c>
      <c r="G65" s="6">
        <v>13</v>
      </c>
      <c r="H65" s="6">
        <v>12</v>
      </c>
      <c r="I65" s="13">
        <f t="shared" si="0"/>
        <v>769</v>
      </c>
      <c r="J65" s="16">
        <f t="shared" si="1"/>
        <v>0.77235515277095423</v>
      </c>
      <c r="K65" s="23">
        <f t="shared" si="2"/>
        <v>237.28758127438232</v>
      </c>
      <c r="L65" s="16" t="str">
        <f t="shared" si="3"/>
        <v/>
      </c>
    </row>
    <row r="66" spans="1:12">
      <c r="A66" s="11">
        <v>45689</v>
      </c>
      <c r="B66" s="6" t="s">
        <v>82</v>
      </c>
      <c r="C66" s="6" t="s">
        <v>1144</v>
      </c>
      <c r="D66" s="22">
        <v>63428.68</v>
      </c>
      <c r="E66" s="22">
        <v>44689.68</v>
      </c>
      <c r="F66" s="6">
        <v>911</v>
      </c>
      <c r="G66" s="6">
        <v>16</v>
      </c>
      <c r="H66" s="6">
        <v>12</v>
      </c>
      <c r="I66" s="13">
        <f t="shared" ref="I66:I129" si="4">F66-G66</f>
        <v>895</v>
      </c>
      <c r="J66" s="16">
        <f t="shared" ref="J66:J129" si="5">IFERROR(E66/D66,0)</f>
        <v>0.70456582101345955</v>
      </c>
      <c r="K66" s="23">
        <f t="shared" ref="K66:K129" si="6">IFERROR(D66/I66,0)</f>
        <v>70.870033519553076</v>
      </c>
      <c r="L66" s="16" t="str">
        <f t="shared" ref="L66:L129" si="7">IFERROR(D66/SUMIFS($D$2:$D$649,$A$2:$A$649,EDATE(A66,-12),$B$2:$B$649,B66,$C$2:$C$649,C66)-1,"")</f>
        <v/>
      </c>
    </row>
    <row r="67" spans="1:12">
      <c r="A67" s="11">
        <v>45689</v>
      </c>
      <c r="B67" s="6" t="s">
        <v>82</v>
      </c>
      <c r="C67" s="6" t="s">
        <v>1145</v>
      </c>
      <c r="D67" s="22">
        <v>99993.06</v>
      </c>
      <c r="E67" s="22">
        <v>74902.259999999995</v>
      </c>
      <c r="F67" s="6">
        <v>632</v>
      </c>
      <c r="G67" s="6">
        <v>12</v>
      </c>
      <c r="H67" s="6">
        <v>12</v>
      </c>
      <c r="I67" s="13">
        <f t="shared" si="4"/>
        <v>620</v>
      </c>
      <c r="J67" s="16">
        <f t="shared" si="5"/>
        <v>0.74907458577625285</v>
      </c>
      <c r="K67" s="23">
        <f t="shared" si="6"/>
        <v>161.27912903225806</v>
      </c>
      <c r="L67" s="16" t="str">
        <f t="shared" si="7"/>
        <v/>
      </c>
    </row>
    <row r="68" spans="1:12">
      <c r="A68" s="11">
        <v>45689</v>
      </c>
      <c r="B68" s="6" t="s">
        <v>83</v>
      </c>
      <c r="C68" s="6" t="s">
        <v>1143</v>
      </c>
      <c r="D68" s="22">
        <v>174898.77</v>
      </c>
      <c r="E68" s="22">
        <v>134395.67000000001</v>
      </c>
      <c r="F68" s="6">
        <v>739</v>
      </c>
      <c r="G68" s="6">
        <v>8</v>
      </c>
      <c r="H68" s="6">
        <v>14</v>
      </c>
      <c r="I68" s="13">
        <f t="shared" si="4"/>
        <v>731</v>
      </c>
      <c r="J68" s="16">
        <f t="shared" si="5"/>
        <v>0.76841975503887205</v>
      </c>
      <c r="K68" s="23">
        <f t="shared" si="6"/>
        <v>239.25960328317373</v>
      </c>
      <c r="L68" s="16" t="str">
        <f t="shared" si="7"/>
        <v/>
      </c>
    </row>
    <row r="69" spans="1:12">
      <c r="A69" s="11">
        <v>45689</v>
      </c>
      <c r="B69" s="6" t="s">
        <v>83</v>
      </c>
      <c r="C69" s="6" t="s">
        <v>1144</v>
      </c>
      <c r="D69" s="22">
        <v>66905.91</v>
      </c>
      <c r="E69" s="22">
        <v>47557.91</v>
      </c>
      <c r="F69" s="6">
        <v>920</v>
      </c>
      <c r="G69" s="6">
        <v>16</v>
      </c>
      <c r="H69" s="6">
        <v>14</v>
      </c>
      <c r="I69" s="13">
        <f t="shared" si="4"/>
        <v>904</v>
      </c>
      <c r="J69" s="16">
        <f t="shared" si="5"/>
        <v>0.71081777379606681</v>
      </c>
      <c r="K69" s="23">
        <f t="shared" si="6"/>
        <v>74.010962389380538</v>
      </c>
      <c r="L69" s="16" t="str">
        <f t="shared" si="7"/>
        <v/>
      </c>
    </row>
    <row r="70" spans="1:12">
      <c r="A70" s="11">
        <v>45689</v>
      </c>
      <c r="B70" s="6" t="s">
        <v>83</v>
      </c>
      <c r="C70" s="6" t="s">
        <v>1145</v>
      </c>
      <c r="D70" s="22">
        <v>101006.55</v>
      </c>
      <c r="E70" s="22">
        <v>75325.350000000006</v>
      </c>
      <c r="F70" s="6">
        <v>639</v>
      </c>
      <c r="G70" s="6">
        <v>6</v>
      </c>
      <c r="H70" s="6">
        <v>14</v>
      </c>
      <c r="I70" s="13">
        <f t="shared" si="4"/>
        <v>633</v>
      </c>
      <c r="J70" s="16">
        <f t="shared" si="5"/>
        <v>0.74574718174217414</v>
      </c>
      <c r="K70" s="23">
        <f t="shared" si="6"/>
        <v>159.56800947867299</v>
      </c>
      <c r="L70" s="16" t="str">
        <f t="shared" si="7"/>
        <v/>
      </c>
    </row>
    <row r="71" spans="1:12">
      <c r="A71" s="11">
        <v>45689</v>
      </c>
      <c r="B71" s="6" t="s">
        <v>84</v>
      </c>
      <c r="C71" s="6" t="s">
        <v>1143</v>
      </c>
      <c r="D71" s="22">
        <v>261711.45</v>
      </c>
      <c r="E71" s="22">
        <v>201290.65</v>
      </c>
      <c r="F71" s="6">
        <v>1135</v>
      </c>
      <c r="G71" s="6">
        <v>22</v>
      </c>
      <c r="H71" s="6">
        <v>23</v>
      </c>
      <c r="I71" s="13">
        <f t="shared" si="4"/>
        <v>1113</v>
      </c>
      <c r="J71" s="16">
        <f t="shared" si="5"/>
        <v>0.76913199632648854</v>
      </c>
      <c r="K71" s="23">
        <f t="shared" si="6"/>
        <v>235.14056603773585</v>
      </c>
      <c r="L71" s="16" t="str">
        <f t="shared" si="7"/>
        <v/>
      </c>
    </row>
    <row r="72" spans="1:12">
      <c r="A72" s="11">
        <v>45689</v>
      </c>
      <c r="B72" s="6" t="s">
        <v>84</v>
      </c>
      <c r="C72" s="6" t="s">
        <v>1144</v>
      </c>
      <c r="D72" s="22">
        <v>98515.92</v>
      </c>
      <c r="E72" s="22">
        <v>69583.520000000004</v>
      </c>
      <c r="F72" s="6">
        <v>1405</v>
      </c>
      <c r="G72" s="6">
        <v>28</v>
      </c>
      <c r="H72" s="6">
        <v>23</v>
      </c>
      <c r="I72" s="13">
        <f t="shared" si="4"/>
        <v>1377</v>
      </c>
      <c r="J72" s="16">
        <f t="shared" si="5"/>
        <v>0.70631751700638845</v>
      </c>
      <c r="K72" s="23">
        <f t="shared" si="6"/>
        <v>71.543877995642703</v>
      </c>
      <c r="L72" s="16" t="str">
        <f t="shared" si="7"/>
        <v/>
      </c>
    </row>
    <row r="73" spans="1:12">
      <c r="A73" s="11">
        <v>45689</v>
      </c>
      <c r="B73" s="6" t="s">
        <v>84</v>
      </c>
      <c r="C73" s="6" t="s">
        <v>1145</v>
      </c>
      <c r="D73" s="22">
        <v>155715.89000000001</v>
      </c>
      <c r="E73" s="22">
        <v>116519.09</v>
      </c>
      <c r="F73" s="6">
        <v>993</v>
      </c>
      <c r="G73" s="6">
        <v>12</v>
      </c>
      <c r="H73" s="6">
        <v>23</v>
      </c>
      <c r="I73" s="13">
        <f t="shared" si="4"/>
        <v>981</v>
      </c>
      <c r="J73" s="16">
        <f t="shared" si="5"/>
        <v>0.74828002460121434</v>
      </c>
      <c r="K73" s="23">
        <f t="shared" si="6"/>
        <v>158.73179408766566</v>
      </c>
      <c r="L73" s="16" t="str">
        <f t="shared" si="7"/>
        <v/>
      </c>
    </row>
    <row r="74" spans="1:12">
      <c r="A74" s="11">
        <v>45717</v>
      </c>
      <c r="B74" s="6" t="s">
        <v>53</v>
      </c>
      <c r="C74" s="6" t="s">
        <v>1143</v>
      </c>
      <c r="D74" s="22">
        <v>128112.65</v>
      </c>
      <c r="E74" s="22">
        <v>98616.15</v>
      </c>
      <c r="F74" s="6">
        <v>497</v>
      </c>
      <c r="G74" s="6">
        <v>8</v>
      </c>
      <c r="H74" s="6">
        <v>7</v>
      </c>
      <c r="I74" s="13">
        <f t="shared" si="4"/>
        <v>489</v>
      </c>
      <c r="J74" s="16">
        <f t="shared" si="5"/>
        <v>0.76976122186216578</v>
      </c>
      <c r="K74" s="23">
        <f t="shared" si="6"/>
        <v>261.98905930470346</v>
      </c>
      <c r="L74" s="16" t="str">
        <f t="shared" si="7"/>
        <v/>
      </c>
    </row>
    <row r="75" spans="1:12">
      <c r="A75" s="11">
        <v>45717</v>
      </c>
      <c r="B75" s="6" t="s">
        <v>53</v>
      </c>
      <c r="C75" s="6" t="s">
        <v>1144</v>
      </c>
      <c r="D75" s="22">
        <v>46100.89</v>
      </c>
      <c r="E75" s="22">
        <v>32603.49</v>
      </c>
      <c r="F75" s="6">
        <v>662</v>
      </c>
      <c r="G75" s="6">
        <v>9</v>
      </c>
      <c r="H75" s="6">
        <v>7</v>
      </c>
      <c r="I75" s="13">
        <f t="shared" si="4"/>
        <v>653</v>
      </c>
      <c r="J75" s="16">
        <f t="shared" si="5"/>
        <v>0.70722040290328458</v>
      </c>
      <c r="K75" s="23">
        <f t="shared" si="6"/>
        <v>70.598606431852986</v>
      </c>
      <c r="L75" s="16" t="str">
        <f t="shared" si="7"/>
        <v/>
      </c>
    </row>
    <row r="76" spans="1:12">
      <c r="A76" s="11">
        <v>45717</v>
      </c>
      <c r="B76" s="6" t="s">
        <v>53</v>
      </c>
      <c r="C76" s="6" t="s">
        <v>1145</v>
      </c>
      <c r="D76" s="22">
        <v>64620.61</v>
      </c>
      <c r="E76" s="22">
        <v>48214.21</v>
      </c>
      <c r="F76" s="6">
        <v>433</v>
      </c>
      <c r="G76" s="6">
        <v>14</v>
      </c>
      <c r="H76" s="6">
        <v>7</v>
      </c>
      <c r="I76" s="13">
        <f t="shared" si="4"/>
        <v>419</v>
      </c>
      <c r="J76" s="16">
        <f t="shared" si="5"/>
        <v>0.7461119602554046</v>
      </c>
      <c r="K76" s="23">
        <f t="shared" si="6"/>
        <v>154.22579952267304</v>
      </c>
      <c r="L76" s="16" t="str">
        <f t="shared" si="7"/>
        <v/>
      </c>
    </row>
    <row r="77" spans="1:12">
      <c r="A77" s="11">
        <v>45717</v>
      </c>
      <c r="B77" s="6" t="s">
        <v>57</v>
      </c>
      <c r="C77" s="6" t="s">
        <v>1143</v>
      </c>
      <c r="D77" s="22">
        <v>82812.12</v>
      </c>
      <c r="E77" s="22">
        <v>63514.82</v>
      </c>
      <c r="F77" s="6">
        <v>347</v>
      </c>
      <c r="G77" s="6">
        <v>8</v>
      </c>
      <c r="H77" s="6">
        <v>9</v>
      </c>
      <c r="I77" s="13">
        <f t="shared" si="4"/>
        <v>339</v>
      </c>
      <c r="J77" s="16">
        <f t="shared" si="5"/>
        <v>0.76697493072270106</v>
      </c>
      <c r="K77" s="23">
        <f t="shared" si="6"/>
        <v>244.28353982300882</v>
      </c>
      <c r="L77" s="16" t="str">
        <f t="shared" si="7"/>
        <v/>
      </c>
    </row>
    <row r="78" spans="1:12">
      <c r="A78" s="11">
        <v>45717</v>
      </c>
      <c r="B78" s="6" t="s">
        <v>57</v>
      </c>
      <c r="C78" s="6" t="s">
        <v>1144</v>
      </c>
      <c r="D78" s="22">
        <v>35446.379999999997</v>
      </c>
      <c r="E78" s="22">
        <v>25072.38</v>
      </c>
      <c r="F78" s="6">
        <v>472</v>
      </c>
      <c r="G78" s="6">
        <v>8</v>
      </c>
      <c r="H78" s="6">
        <v>9</v>
      </c>
      <c r="I78" s="13">
        <f t="shared" si="4"/>
        <v>464</v>
      </c>
      <c r="J78" s="16">
        <f t="shared" si="5"/>
        <v>0.70733259644567381</v>
      </c>
      <c r="K78" s="23">
        <f t="shared" si="6"/>
        <v>76.393060344827575</v>
      </c>
      <c r="L78" s="16" t="str">
        <f t="shared" si="7"/>
        <v/>
      </c>
    </row>
    <row r="79" spans="1:12">
      <c r="A79" s="11">
        <v>45717</v>
      </c>
      <c r="B79" s="6" t="s">
        <v>57</v>
      </c>
      <c r="C79" s="6" t="s">
        <v>1145</v>
      </c>
      <c r="D79" s="22">
        <v>49950.74</v>
      </c>
      <c r="E79" s="22">
        <v>37511.54</v>
      </c>
      <c r="F79" s="6">
        <v>305</v>
      </c>
      <c r="G79" s="6">
        <v>5</v>
      </c>
      <c r="H79" s="6">
        <v>9</v>
      </c>
      <c r="I79" s="13">
        <f t="shared" si="4"/>
        <v>300</v>
      </c>
      <c r="J79" s="16">
        <f t="shared" si="5"/>
        <v>0.75097065629057758</v>
      </c>
      <c r="K79" s="23">
        <f t="shared" si="6"/>
        <v>166.50246666666666</v>
      </c>
      <c r="L79" s="16" t="str">
        <f t="shared" si="7"/>
        <v/>
      </c>
    </row>
    <row r="80" spans="1:12">
      <c r="A80" s="11">
        <v>45717</v>
      </c>
      <c r="B80" s="6" t="s">
        <v>61</v>
      </c>
      <c r="C80" s="6" t="s">
        <v>1143</v>
      </c>
      <c r="D80" s="22">
        <v>102709.69</v>
      </c>
      <c r="E80" s="22">
        <v>79095.990000000005</v>
      </c>
      <c r="F80" s="6">
        <v>432</v>
      </c>
      <c r="G80" s="6">
        <v>8</v>
      </c>
      <c r="H80" s="6">
        <v>7</v>
      </c>
      <c r="I80" s="13">
        <f t="shared" si="4"/>
        <v>424</v>
      </c>
      <c r="J80" s="16">
        <f t="shared" si="5"/>
        <v>0.77009277313562141</v>
      </c>
      <c r="K80" s="23">
        <f t="shared" si="6"/>
        <v>242.23983490566039</v>
      </c>
      <c r="L80" s="16" t="str">
        <f t="shared" si="7"/>
        <v/>
      </c>
    </row>
    <row r="81" spans="1:12">
      <c r="A81" s="11">
        <v>45717</v>
      </c>
      <c r="B81" s="6" t="s">
        <v>61</v>
      </c>
      <c r="C81" s="6" t="s">
        <v>1144</v>
      </c>
      <c r="D81" s="22">
        <v>35258.120000000003</v>
      </c>
      <c r="E81" s="22">
        <v>25089.919999999998</v>
      </c>
      <c r="F81" s="6">
        <v>498</v>
      </c>
      <c r="G81" s="6">
        <v>8</v>
      </c>
      <c r="H81" s="6">
        <v>7</v>
      </c>
      <c r="I81" s="13">
        <f t="shared" si="4"/>
        <v>490</v>
      </c>
      <c r="J81" s="16">
        <f t="shared" si="5"/>
        <v>0.71160685822159542</v>
      </c>
      <c r="K81" s="23">
        <f t="shared" si="6"/>
        <v>71.95534693877552</v>
      </c>
      <c r="L81" s="16" t="str">
        <f t="shared" si="7"/>
        <v/>
      </c>
    </row>
    <row r="82" spans="1:12">
      <c r="A82" s="11">
        <v>45717</v>
      </c>
      <c r="B82" s="6" t="s">
        <v>61</v>
      </c>
      <c r="C82" s="6" t="s">
        <v>1145</v>
      </c>
      <c r="D82" s="22">
        <v>50778.720000000001</v>
      </c>
      <c r="E82" s="22">
        <v>37804.32</v>
      </c>
      <c r="F82" s="6">
        <v>354</v>
      </c>
      <c r="G82" s="6">
        <v>10</v>
      </c>
      <c r="H82" s="6">
        <v>7</v>
      </c>
      <c r="I82" s="13">
        <f t="shared" si="4"/>
        <v>344</v>
      </c>
      <c r="J82" s="16">
        <f t="shared" si="5"/>
        <v>0.74449139324504432</v>
      </c>
      <c r="K82" s="23">
        <f t="shared" si="6"/>
        <v>147.61255813953488</v>
      </c>
      <c r="L82" s="16" t="str">
        <f t="shared" si="7"/>
        <v/>
      </c>
    </row>
    <row r="83" spans="1:12">
      <c r="A83" s="11">
        <v>45717</v>
      </c>
      <c r="B83" s="6" t="s">
        <v>65</v>
      </c>
      <c r="C83" s="6" t="s">
        <v>1143</v>
      </c>
      <c r="D83" s="22">
        <v>208570.15</v>
      </c>
      <c r="E83" s="22">
        <v>160922.54999999999</v>
      </c>
      <c r="F83" s="6">
        <v>889</v>
      </c>
      <c r="G83" s="6">
        <v>13</v>
      </c>
      <c r="H83" s="6">
        <v>14</v>
      </c>
      <c r="I83" s="13">
        <f t="shared" si="4"/>
        <v>876</v>
      </c>
      <c r="J83" s="16">
        <f t="shared" si="5"/>
        <v>0.77155120231730179</v>
      </c>
      <c r="K83" s="23">
        <f t="shared" si="6"/>
        <v>238.09377853881278</v>
      </c>
      <c r="L83" s="16" t="str">
        <f t="shared" si="7"/>
        <v/>
      </c>
    </row>
    <row r="84" spans="1:12">
      <c r="A84" s="11">
        <v>45717</v>
      </c>
      <c r="B84" s="6" t="s">
        <v>65</v>
      </c>
      <c r="C84" s="6" t="s">
        <v>1144</v>
      </c>
      <c r="D84" s="22">
        <v>75086.11</v>
      </c>
      <c r="E84" s="22">
        <v>52893.31</v>
      </c>
      <c r="F84" s="6">
        <v>1021</v>
      </c>
      <c r="G84" s="6">
        <v>22</v>
      </c>
      <c r="H84" s="6">
        <v>14</v>
      </c>
      <c r="I84" s="13">
        <f t="shared" si="4"/>
        <v>999</v>
      </c>
      <c r="J84" s="16">
        <f t="shared" si="5"/>
        <v>0.70443534762954152</v>
      </c>
      <c r="K84" s="23">
        <f t="shared" si="6"/>
        <v>75.161271271271275</v>
      </c>
      <c r="L84" s="16" t="str">
        <f t="shared" si="7"/>
        <v/>
      </c>
    </row>
    <row r="85" spans="1:12">
      <c r="A85" s="11">
        <v>45717</v>
      </c>
      <c r="B85" s="6" t="s">
        <v>65</v>
      </c>
      <c r="C85" s="6" t="s">
        <v>1145</v>
      </c>
      <c r="D85" s="22">
        <v>117933.04</v>
      </c>
      <c r="E85" s="22">
        <v>88079.44</v>
      </c>
      <c r="F85" s="6">
        <v>732</v>
      </c>
      <c r="G85" s="6">
        <v>17</v>
      </c>
      <c r="H85" s="6">
        <v>14</v>
      </c>
      <c r="I85" s="13">
        <f t="shared" si="4"/>
        <v>715</v>
      </c>
      <c r="J85" s="16">
        <f t="shared" si="5"/>
        <v>0.74685974346120487</v>
      </c>
      <c r="K85" s="23">
        <f t="shared" si="6"/>
        <v>164.94131468531467</v>
      </c>
      <c r="L85" s="16" t="str">
        <f t="shared" si="7"/>
        <v/>
      </c>
    </row>
    <row r="86" spans="1:12">
      <c r="A86" s="11">
        <v>45717</v>
      </c>
      <c r="B86" s="6" t="s">
        <v>68</v>
      </c>
      <c r="C86" s="6" t="s">
        <v>1143</v>
      </c>
      <c r="D86" s="22">
        <v>174714.77</v>
      </c>
      <c r="E86" s="22">
        <v>135317.17000000001</v>
      </c>
      <c r="F86" s="6">
        <v>694</v>
      </c>
      <c r="G86" s="6">
        <v>6</v>
      </c>
      <c r="H86" s="6">
        <v>14</v>
      </c>
      <c r="I86" s="13">
        <f t="shared" si="4"/>
        <v>688</v>
      </c>
      <c r="J86" s="16">
        <f t="shared" si="5"/>
        <v>0.77450332333093541</v>
      </c>
      <c r="K86" s="23">
        <f t="shared" si="6"/>
        <v>253.94588662790696</v>
      </c>
      <c r="L86" s="16" t="str">
        <f t="shared" si="7"/>
        <v/>
      </c>
    </row>
    <row r="87" spans="1:12">
      <c r="A87" s="11">
        <v>45717</v>
      </c>
      <c r="B87" s="6" t="s">
        <v>68</v>
      </c>
      <c r="C87" s="6" t="s">
        <v>1144</v>
      </c>
      <c r="D87" s="22">
        <v>60071.97</v>
      </c>
      <c r="E87" s="22">
        <v>42493.57</v>
      </c>
      <c r="F87" s="6">
        <v>821</v>
      </c>
      <c r="G87" s="6">
        <v>8</v>
      </c>
      <c r="H87" s="6">
        <v>14</v>
      </c>
      <c r="I87" s="13">
        <f t="shared" si="4"/>
        <v>813</v>
      </c>
      <c r="J87" s="16">
        <f t="shared" si="5"/>
        <v>0.70737766715491435</v>
      </c>
      <c r="K87" s="23">
        <f t="shared" si="6"/>
        <v>73.889261992619922</v>
      </c>
      <c r="L87" s="16" t="str">
        <f t="shared" si="7"/>
        <v/>
      </c>
    </row>
    <row r="88" spans="1:12">
      <c r="A88" s="11">
        <v>45717</v>
      </c>
      <c r="B88" s="6" t="s">
        <v>68</v>
      </c>
      <c r="C88" s="6" t="s">
        <v>1145</v>
      </c>
      <c r="D88" s="22">
        <v>93272.45</v>
      </c>
      <c r="E88" s="22">
        <v>69932.45</v>
      </c>
      <c r="F88" s="6">
        <v>579</v>
      </c>
      <c r="G88" s="6">
        <v>7</v>
      </c>
      <c r="H88" s="6">
        <v>14</v>
      </c>
      <c r="I88" s="13">
        <f t="shared" si="4"/>
        <v>572</v>
      </c>
      <c r="J88" s="16">
        <f t="shared" si="5"/>
        <v>0.74976533799637513</v>
      </c>
      <c r="K88" s="23">
        <f t="shared" si="6"/>
        <v>163.06372377622378</v>
      </c>
      <c r="L88" s="16" t="str">
        <f t="shared" si="7"/>
        <v/>
      </c>
    </row>
    <row r="89" spans="1:12">
      <c r="A89" s="11">
        <v>45717</v>
      </c>
      <c r="B89" s="6" t="s">
        <v>71</v>
      </c>
      <c r="C89" s="6" t="s">
        <v>1143</v>
      </c>
      <c r="D89" s="22">
        <v>124551.33</v>
      </c>
      <c r="E89" s="22">
        <v>95902.93</v>
      </c>
      <c r="F89" s="6">
        <v>530</v>
      </c>
      <c r="G89" s="6">
        <v>14</v>
      </c>
      <c r="H89" s="6">
        <v>12</v>
      </c>
      <c r="I89" s="13">
        <f t="shared" si="4"/>
        <v>516</v>
      </c>
      <c r="J89" s="16">
        <f t="shared" si="5"/>
        <v>0.76998720126071707</v>
      </c>
      <c r="K89" s="23">
        <f t="shared" si="6"/>
        <v>241.37854651162792</v>
      </c>
      <c r="L89" s="16" t="str">
        <f t="shared" si="7"/>
        <v/>
      </c>
    </row>
    <row r="90" spans="1:12">
      <c r="A90" s="11">
        <v>45717</v>
      </c>
      <c r="B90" s="6" t="s">
        <v>71</v>
      </c>
      <c r="C90" s="6" t="s">
        <v>1144</v>
      </c>
      <c r="D90" s="22">
        <v>40275.42</v>
      </c>
      <c r="E90" s="22">
        <v>28459.42</v>
      </c>
      <c r="F90" s="6">
        <v>581</v>
      </c>
      <c r="G90" s="6">
        <v>10</v>
      </c>
      <c r="H90" s="6">
        <v>12</v>
      </c>
      <c r="I90" s="13">
        <f t="shared" si="4"/>
        <v>571</v>
      </c>
      <c r="J90" s="16">
        <f t="shared" si="5"/>
        <v>0.70662006752505624</v>
      </c>
      <c r="K90" s="23">
        <f t="shared" si="6"/>
        <v>70.534886164623458</v>
      </c>
      <c r="L90" s="16" t="str">
        <f t="shared" si="7"/>
        <v/>
      </c>
    </row>
    <row r="91" spans="1:12">
      <c r="A91" s="11">
        <v>45717</v>
      </c>
      <c r="B91" s="6" t="s">
        <v>71</v>
      </c>
      <c r="C91" s="6" t="s">
        <v>1145</v>
      </c>
      <c r="D91" s="22">
        <v>62468.5</v>
      </c>
      <c r="E91" s="22">
        <v>46927.3</v>
      </c>
      <c r="F91" s="6">
        <v>406</v>
      </c>
      <c r="G91" s="6">
        <v>10</v>
      </c>
      <c r="H91" s="6">
        <v>12</v>
      </c>
      <c r="I91" s="13">
        <f t="shared" si="4"/>
        <v>396</v>
      </c>
      <c r="J91" s="16">
        <f t="shared" si="5"/>
        <v>0.75121541256793434</v>
      </c>
      <c r="K91" s="23">
        <f t="shared" si="6"/>
        <v>157.74873737373738</v>
      </c>
      <c r="L91" s="16" t="str">
        <f t="shared" si="7"/>
        <v/>
      </c>
    </row>
    <row r="92" spans="1:12">
      <c r="A92" s="11">
        <v>45717</v>
      </c>
      <c r="B92" s="6" t="s">
        <v>74</v>
      </c>
      <c r="C92" s="6" t="s">
        <v>1143</v>
      </c>
      <c r="D92" s="22">
        <v>764525.08</v>
      </c>
      <c r="E92" s="22">
        <v>586045.68000000005</v>
      </c>
      <c r="F92" s="6">
        <v>3327</v>
      </c>
      <c r="G92" s="6">
        <v>56</v>
      </c>
      <c r="H92" s="6">
        <v>52</v>
      </c>
      <c r="I92" s="13">
        <f t="shared" si="4"/>
        <v>3271</v>
      </c>
      <c r="J92" s="16">
        <f t="shared" si="5"/>
        <v>0.76654866574161318</v>
      </c>
      <c r="K92" s="23">
        <f t="shared" si="6"/>
        <v>233.72824212778966</v>
      </c>
      <c r="L92" s="16" t="str">
        <f t="shared" si="7"/>
        <v/>
      </c>
    </row>
    <row r="93" spans="1:12">
      <c r="A93" s="11">
        <v>45717</v>
      </c>
      <c r="B93" s="6" t="s">
        <v>74</v>
      </c>
      <c r="C93" s="6" t="s">
        <v>1144</v>
      </c>
      <c r="D93" s="22">
        <v>267285.56</v>
      </c>
      <c r="E93" s="22">
        <v>188415.16</v>
      </c>
      <c r="F93" s="6">
        <v>3772</v>
      </c>
      <c r="G93" s="6">
        <v>61</v>
      </c>
      <c r="H93" s="6">
        <v>52</v>
      </c>
      <c r="I93" s="13">
        <f t="shared" si="4"/>
        <v>3711</v>
      </c>
      <c r="J93" s="16">
        <f t="shared" si="5"/>
        <v>0.70492083448129406</v>
      </c>
      <c r="K93" s="23">
        <f t="shared" si="6"/>
        <v>72.025211533279432</v>
      </c>
      <c r="L93" s="16" t="str">
        <f t="shared" si="7"/>
        <v/>
      </c>
    </row>
    <row r="94" spans="1:12">
      <c r="A94" s="11">
        <v>45717</v>
      </c>
      <c r="B94" s="6" t="s">
        <v>74</v>
      </c>
      <c r="C94" s="6" t="s">
        <v>1145</v>
      </c>
      <c r="D94" s="22">
        <v>402229.44</v>
      </c>
      <c r="E94" s="22">
        <v>300390.24</v>
      </c>
      <c r="F94" s="6">
        <v>2596</v>
      </c>
      <c r="G94" s="6">
        <v>53</v>
      </c>
      <c r="H94" s="6">
        <v>52</v>
      </c>
      <c r="I94" s="13">
        <f t="shared" si="4"/>
        <v>2543</v>
      </c>
      <c r="J94" s="16">
        <f t="shared" si="5"/>
        <v>0.74681316215938842</v>
      </c>
      <c r="K94" s="23">
        <f t="shared" si="6"/>
        <v>158.17123082972867</v>
      </c>
      <c r="L94" s="16" t="str">
        <f t="shared" si="7"/>
        <v/>
      </c>
    </row>
    <row r="95" spans="1:12">
      <c r="A95" s="11">
        <v>45717</v>
      </c>
      <c r="B95" s="6" t="s">
        <v>77</v>
      </c>
      <c r="C95" s="6" t="s">
        <v>1143</v>
      </c>
      <c r="D95" s="22">
        <v>173234.93</v>
      </c>
      <c r="E95" s="22">
        <v>133353.32999999999</v>
      </c>
      <c r="F95" s="6">
        <v>727</v>
      </c>
      <c r="G95" s="6">
        <v>16</v>
      </c>
      <c r="H95" s="6">
        <v>13</v>
      </c>
      <c r="I95" s="13">
        <f t="shared" si="4"/>
        <v>711</v>
      </c>
      <c r="J95" s="16">
        <f t="shared" si="5"/>
        <v>0.76978314939140735</v>
      </c>
      <c r="K95" s="23">
        <f t="shared" si="6"/>
        <v>243.6496905766526</v>
      </c>
      <c r="L95" s="16" t="str">
        <f t="shared" si="7"/>
        <v/>
      </c>
    </row>
    <row r="96" spans="1:12">
      <c r="A96" s="11">
        <v>45717</v>
      </c>
      <c r="B96" s="6" t="s">
        <v>77</v>
      </c>
      <c r="C96" s="6" t="s">
        <v>1144</v>
      </c>
      <c r="D96" s="22">
        <v>68527.53</v>
      </c>
      <c r="E96" s="22">
        <v>48431.93</v>
      </c>
      <c r="F96" s="6">
        <v>937</v>
      </c>
      <c r="G96" s="6">
        <v>26</v>
      </c>
      <c r="H96" s="6">
        <v>13</v>
      </c>
      <c r="I96" s="13">
        <f t="shared" si="4"/>
        <v>911</v>
      </c>
      <c r="J96" s="16">
        <f t="shared" si="5"/>
        <v>0.70675143259942397</v>
      </c>
      <c r="K96" s="23">
        <f t="shared" si="6"/>
        <v>75.222316136114159</v>
      </c>
      <c r="L96" s="16" t="str">
        <f t="shared" si="7"/>
        <v/>
      </c>
    </row>
    <row r="97" spans="1:12">
      <c r="A97" s="11">
        <v>45717</v>
      </c>
      <c r="B97" s="6" t="s">
        <v>77</v>
      </c>
      <c r="C97" s="6" t="s">
        <v>1145</v>
      </c>
      <c r="D97" s="22">
        <v>102057.15</v>
      </c>
      <c r="E97" s="22">
        <v>76531.95</v>
      </c>
      <c r="F97" s="6">
        <v>623</v>
      </c>
      <c r="G97" s="6">
        <v>5</v>
      </c>
      <c r="H97" s="6">
        <v>13</v>
      </c>
      <c r="I97" s="13">
        <f t="shared" si="4"/>
        <v>618</v>
      </c>
      <c r="J97" s="16">
        <f t="shared" si="5"/>
        <v>0.74989307461554633</v>
      </c>
      <c r="K97" s="23">
        <f t="shared" si="6"/>
        <v>165.14101941747572</v>
      </c>
      <c r="L97" s="16" t="str">
        <f t="shared" si="7"/>
        <v/>
      </c>
    </row>
    <row r="98" spans="1:12">
      <c r="A98" s="11">
        <v>45717</v>
      </c>
      <c r="B98" s="6" t="s">
        <v>80</v>
      </c>
      <c r="C98" s="6" t="s">
        <v>1143</v>
      </c>
      <c r="D98" s="22">
        <v>202878.5</v>
      </c>
      <c r="E98" s="22">
        <v>155454.20000000001</v>
      </c>
      <c r="F98" s="6">
        <v>909</v>
      </c>
      <c r="G98" s="6">
        <v>17</v>
      </c>
      <c r="H98" s="6">
        <v>15</v>
      </c>
      <c r="I98" s="13">
        <f t="shared" si="4"/>
        <v>892</v>
      </c>
      <c r="J98" s="16">
        <f t="shared" si="5"/>
        <v>0.76624284978447699</v>
      </c>
      <c r="K98" s="23">
        <f t="shared" si="6"/>
        <v>227.44226457399103</v>
      </c>
      <c r="L98" s="16" t="str">
        <f t="shared" si="7"/>
        <v/>
      </c>
    </row>
    <row r="99" spans="1:12">
      <c r="A99" s="11">
        <v>45717</v>
      </c>
      <c r="B99" s="6" t="s">
        <v>80</v>
      </c>
      <c r="C99" s="6" t="s">
        <v>1144</v>
      </c>
      <c r="D99" s="22">
        <v>74994.36</v>
      </c>
      <c r="E99" s="22">
        <v>52643.360000000001</v>
      </c>
      <c r="F99" s="6">
        <v>1065</v>
      </c>
      <c r="G99" s="6">
        <v>21</v>
      </c>
      <c r="H99" s="6">
        <v>15</v>
      </c>
      <c r="I99" s="13">
        <f t="shared" si="4"/>
        <v>1044</v>
      </c>
      <c r="J99" s="16">
        <f t="shared" si="5"/>
        <v>0.70196425437859589</v>
      </c>
      <c r="K99" s="23">
        <f t="shared" si="6"/>
        <v>71.833678160919547</v>
      </c>
      <c r="L99" s="16" t="str">
        <f t="shared" si="7"/>
        <v/>
      </c>
    </row>
    <row r="100" spans="1:12">
      <c r="A100" s="11">
        <v>45717</v>
      </c>
      <c r="B100" s="6" t="s">
        <v>80</v>
      </c>
      <c r="C100" s="6" t="s">
        <v>1145</v>
      </c>
      <c r="D100" s="22">
        <v>123464.06</v>
      </c>
      <c r="E100" s="22">
        <v>92298.86</v>
      </c>
      <c r="F100" s="6">
        <v>783</v>
      </c>
      <c r="G100" s="6">
        <v>13</v>
      </c>
      <c r="H100" s="6">
        <v>15</v>
      </c>
      <c r="I100" s="13">
        <f t="shared" si="4"/>
        <v>770</v>
      </c>
      <c r="J100" s="16">
        <f t="shared" si="5"/>
        <v>0.7475767441958413</v>
      </c>
      <c r="K100" s="23">
        <f t="shared" si="6"/>
        <v>160.34293506493506</v>
      </c>
      <c r="L100" s="16" t="str">
        <f t="shared" si="7"/>
        <v/>
      </c>
    </row>
    <row r="101" spans="1:12">
      <c r="A101" s="11">
        <v>45717</v>
      </c>
      <c r="B101" s="6" t="s">
        <v>82</v>
      </c>
      <c r="C101" s="6" t="s">
        <v>1143</v>
      </c>
      <c r="D101" s="22">
        <v>202378.62</v>
      </c>
      <c r="E101" s="22">
        <v>155290.92000000001</v>
      </c>
      <c r="F101" s="6">
        <v>816</v>
      </c>
      <c r="G101" s="6">
        <v>16</v>
      </c>
      <c r="H101" s="6">
        <v>12</v>
      </c>
      <c r="I101" s="13">
        <f t="shared" si="4"/>
        <v>800</v>
      </c>
      <c r="J101" s="16">
        <f t="shared" si="5"/>
        <v>0.76732868323738945</v>
      </c>
      <c r="K101" s="23">
        <f t="shared" si="6"/>
        <v>252.973275</v>
      </c>
      <c r="L101" s="16" t="str">
        <f t="shared" si="7"/>
        <v/>
      </c>
    </row>
    <row r="102" spans="1:12">
      <c r="A102" s="11">
        <v>45717</v>
      </c>
      <c r="B102" s="6" t="s">
        <v>82</v>
      </c>
      <c r="C102" s="6" t="s">
        <v>1144</v>
      </c>
      <c r="D102" s="22">
        <v>70877.14</v>
      </c>
      <c r="E102" s="22">
        <v>49419.34</v>
      </c>
      <c r="F102" s="6">
        <v>964</v>
      </c>
      <c r="G102" s="6">
        <v>29</v>
      </c>
      <c r="H102" s="6">
        <v>12</v>
      </c>
      <c r="I102" s="13">
        <f t="shared" si="4"/>
        <v>935</v>
      </c>
      <c r="J102" s="16">
        <f t="shared" si="5"/>
        <v>0.69725358557074957</v>
      </c>
      <c r="K102" s="23">
        <f t="shared" si="6"/>
        <v>75.804427807486633</v>
      </c>
      <c r="L102" s="16" t="str">
        <f t="shared" si="7"/>
        <v/>
      </c>
    </row>
    <row r="103" spans="1:12">
      <c r="A103" s="11">
        <v>45717</v>
      </c>
      <c r="B103" s="6" t="s">
        <v>82</v>
      </c>
      <c r="C103" s="6" t="s">
        <v>1145</v>
      </c>
      <c r="D103" s="22">
        <v>112424.9</v>
      </c>
      <c r="E103" s="22">
        <v>84305.3</v>
      </c>
      <c r="F103" s="6">
        <v>695</v>
      </c>
      <c r="G103" s="6">
        <v>10</v>
      </c>
      <c r="H103" s="6">
        <v>12</v>
      </c>
      <c r="I103" s="13">
        <f t="shared" si="4"/>
        <v>685</v>
      </c>
      <c r="J103" s="16">
        <f t="shared" si="5"/>
        <v>0.74988103169315701</v>
      </c>
      <c r="K103" s="23">
        <f t="shared" si="6"/>
        <v>164.12394160583941</v>
      </c>
      <c r="L103" s="16" t="str">
        <f t="shared" si="7"/>
        <v/>
      </c>
    </row>
    <row r="104" spans="1:12">
      <c r="A104" s="11">
        <v>45717</v>
      </c>
      <c r="B104" s="6" t="s">
        <v>83</v>
      </c>
      <c r="C104" s="6" t="s">
        <v>1143</v>
      </c>
      <c r="D104" s="22">
        <v>352330.83</v>
      </c>
      <c r="E104" s="22">
        <v>271509.43</v>
      </c>
      <c r="F104" s="6">
        <v>1375</v>
      </c>
      <c r="G104" s="6">
        <v>20</v>
      </c>
      <c r="H104" s="6">
        <v>20</v>
      </c>
      <c r="I104" s="13">
        <f t="shared" si="4"/>
        <v>1355</v>
      </c>
      <c r="J104" s="16">
        <f t="shared" si="5"/>
        <v>0.77060934463214581</v>
      </c>
      <c r="K104" s="23">
        <f t="shared" si="6"/>
        <v>260.02275276752766</v>
      </c>
      <c r="L104" s="16" t="str">
        <f t="shared" si="7"/>
        <v/>
      </c>
    </row>
    <row r="105" spans="1:12">
      <c r="A105" s="11">
        <v>45717</v>
      </c>
      <c r="B105" s="6" t="s">
        <v>83</v>
      </c>
      <c r="C105" s="6" t="s">
        <v>1144</v>
      </c>
      <c r="D105" s="22">
        <v>113630.23</v>
      </c>
      <c r="E105" s="22">
        <v>80171.63</v>
      </c>
      <c r="F105" s="6">
        <v>1560</v>
      </c>
      <c r="G105" s="6">
        <v>26</v>
      </c>
      <c r="H105" s="6">
        <v>20</v>
      </c>
      <c r="I105" s="13">
        <f t="shared" si="4"/>
        <v>1534</v>
      </c>
      <c r="J105" s="16">
        <f t="shared" si="5"/>
        <v>0.70554842668187867</v>
      </c>
      <c r="K105" s="23">
        <f t="shared" si="6"/>
        <v>74.074465449804435</v>
      </c>
      <c r="L105" s="16" t="str">
        <f t="shared" si="7"/>
        <v/>
      </c>
    </row>
    <row r="106" spans="1:12">
      <c r="A106" s="11">
        <v>45717</v>
      </c>
      <c r="B106" s="6" t="s">
        <v>83</v>
      </c>
      <c r="C106" s="6" t="s">
        <v>1145</v>
      </c>
      <c r="D106" s="22">
        <v>168769.07</v>
      </c>
      <c r="E106" s="22">
        <v>126656.27</v>
      </c>
      <c r="F106" s="6">
        <v>1137</v>
      </c>
      <c r="G106" s="6">
        <v>19</v>
      </c>
      <c r="H106" s="6">
        <v>20</v>
      </c>
      <c r="I106" s="13">
        <f t="shared" si="4"/>
        <v>1118</v>
      </c>
      <c r="J106" s="16">
        <f t="shared" si="5"/>
        <v>0.75047086530725093</v>
      </c>
      <c r="K106" s="23">
        <f t="shared" si="6"/>
        <v>150.95623434704831</v>
      </c>
      <c r="L106" s="16" t="str">
        <f t="shared" si="7"/>
        <v/>
      </c>
    </row>
    <row r="107" spans="1:12">
      <c r="A107" s="11">
        <v>45717</v>
      </c>
      <c r="B107" s="6" t="s">
        <v>84</v>
      </c>
      <c r="C107" s="6" t="s">
        <v>1143</v>
      </c>
      <c r="D107" s="22">
        <v>319254.65000000002</v>
      </c>
      <c r="E107" s="22">
        <v>244993.65</v>
      </c>
      <c r="F107" s="6">
        <v>1339</v>
      </c>
      <c r="G107" s="6">
        <v>25</v>
      </c>
      <c r="H107" s="6">
        <v>23</v>
      </c>
      <c r="I107" s="13">
        <f t="shared" si="4"/>
        <v>1314</v>
      </c>
      <c r="J107" s="16">
        <f t="shared" si="5"/>
        <v>0.76739258143929923</v>
      </c>
      <c r="K107" s="23">
        <f t="shared" si="6"/>
        <v>242.96396499238966</v>
      </c>
      <c r="L107" s="16" t="str">
        <f t="shared" si="7"/>
        <v/>
      </c>
    </row>
    <row r="108" spans="1:12">
      <c r="A108" s="11">
        <v>45717</v>
      </c>
      <c r="B108" s="6" t="s">
        <v>84</v>
      </c>
      <c r="C108" s="6" t="s">
        <v>1144</v>
      </c>
      <c r="D108" s="22">
        <v>120761.69</v>
      </c>
      <c r="E108" s="22">
        <v>85557.29</v>
      </c>
      <c r="F108" s="6">
        <v>1599</v>
      </c>
      <c r="G108" s="6">
        <v>30</v>
      </c>
      <c r="H108" s="6">
        <v>23</v>
      </c>
      <c r="I108" s="13">
        <f t="shared" si="4"/>
        <v>1569</v>
      </c>
      <c r="J108" s="16">
        <f t="shared" si="5"/>
        <v>0.70848039639061022</v>
      </c>
      <c r="K108" s="23">
        <f t="shared" si="6"/>
        <v>76.967297641810077</v>
      </c>
      <c r="L108" s="16" t="str">
        <f t="shared" si="7"/>
        <v/>
      </c>
    </row>
    <row r="109" spans="1:12">
      <c r="A109" s="11">
        <v>45717</v>
      </c>
      <c r="B109" s="6" t="s">
        <v>84</v>
      </c>
      <c r="C109" s="6" t="s">
        <v>1145</v>
      </c>
      <c r="D109" s="22">
        <v>190429.89</v>
      </c>
      <c r="E109" s="22">
        <v>142877.49</v>
      </c>
      <c r="F109" s="6">
        <v>1103</v>
      </c>
      <c r="G109" s="6">
        <v>18</v>
      </c>
      <c r="H109" s="6">
        <v>23</v>
      </c>
      <c r="I109" s="13">
        <f t="shared" si="4"/>
        <v>1085</v>
      </c>
      <c r="J109" s="16">
        <f t="shared" si="5"/>
        <v>0.75028920092323736</v>
      </c>
      <c r="K109" s="23">
        <f t="shared" si="6"/>
        <v>175.51141935483872</v>
      </c>
      <c r="L109" s="16" t="str">
        <f t="shared" si="7"/>
        <v/>
      </c>
    </row>
    <row r="110" spans="1:12">
      <c r="A110" s="11">
        <v>45748</v>
      </c>
      <c r="B110" s="6" t="s">
        <v>53</v>
      </c>
      <c r="C110" s="6" t="s">
        <v>1143</v>
      </c>
      <c r="D110" s="22">
        <v>128517.92</v>
      </c>
      <c r="E110" s="22">
        <v>98226.12</v>
      </c>
      <c r="F110" s="6">
        <v>553</v>
      </c>
      <c r="G110" s="6">
        <v>12</v>
      </c>
      <c r="H110" s="6">
        <v>7</v>
      </c>
      <c r="I110" s="13">
        <f t="shared" si="4"/>
        <v>541</v>
      </c>
      <c r="J110" s="16">
        <f t="shared" si="5"/>
        <v>0.76429901760003582</v>
      </c>
      <c r="K110" s="23">
        <f t="shared" si="6"/>
        <v>237.55622920517561</v>
      </c>
      <c r="L110" s="16" t="str">
        <f t="shared" si="7"/>
        <v/>
      </c>
    </row>
    <row r="111" spans="1:12">
      <c r="A111" s="11">
        <v>45748</v>
      </c>
      <c r="B111" s="6" t="s">
        <v>53</v>
      </c>
      <c r="C111" s="6" t="s">
        <v>1144</v>
      </c>
      <c r="D111" s="22">
        <v>45123.62</v>
      </c>
      <c r="E111" s="22">
        <v>31686.42</v>
      </c>
      <c r="F111" s="6">
        <v>646</v>
      </c>
      <c r="G111" s="6">
        <v>9</v>
      </c>
      <c r="H111" s="6">
        <v>7</v>
      </c>
      <c r="I111" s="13">
        <f t="shared" si="4"/>
        <v>637</v>
      </c>
      <c r="J111" s="16">
        <f t="shared" si="5"/>
        <v>0.70221360786213505</v>
      </c>
      <c r="K111" s="23">
        <f t="shared" si="6"/>
        <v>70.837708006279442</v>
      </c>
      <c r="L111" s="16" t="str">
        <f t="shared" si="7"/>
        <v/>
      </c>
    </row>
    <row r="112" spans="1:12">
      <c r="A112" s="11">
        <v>45748</v>
      </c>
      <c r="B112" s="6" t="s">
        <v>53</v>
      </c>
      <c r="C112" s="6" t="s">
        <v>1145</v>
      </c>
      <c r="D112" s="22">
        <v>63883.57</v>
      </c>
      <c r="E112" s="22">
        <v>47671.57</v>
      </c>
      <c r="F112" s="6">
        <v>458</v>
      </c>
      <c r="G112" s="6">
        <v>9</v>
      </c>
      <c r="H112" s="6">
        <v>7</v>
      </c>
      <c r="I112" s="13">
        <f t="shared" si="4"/>
        <v>449</v>
      </c>
      <c r="J112" s="16">
        <f t="shared" si="5"/>
        <v>0.74622582927034287</v>
      </c>
      <c r="K112" s="23">
        <f t="shared" si="6"/>
        <v>142.27966592427617</v>
      </c>
      <c r="L112" s="16" t="str">
        <f t="shared" si="7"/>
        <v/>
      </c>
    </row>
    <row r="113" spans="1:12">
      <c r="A113" s="11">
        <v>45748</v>
      </c>
      <c r="B113" s="6" t="s">
        <v>57</v>
      </c>
      <c r="C113" s="6" t="s">
        <v>1143</v>
      </c>
      <c r="D113" s="22">
        <v>96433.4</v>
      </c>
      <c r="E113" s="22">
        <v>73918.600000000006</v>
      </c>
      <c r="F113" s="6">
        <v>429</v>
      </c>
      <c r="G113" s="6">
        <v>11</v>
      </c>
      <c r="H113" s="6">
        <v>8</v>
      </c>
      <c r="I113" s="13">
        <f t="shared" si="4"/>
        <v>418</v>
      </c>
      <c r="J113" s="16">
        <f t="shared" si="5"/>
        <v>0.7665248762358271</v>
      </c>
      <c r="K113" s="23">
        <f t="shared" si="6"/>
        <v>230.70191387559808</v>
      </c>
      <c r="L113" s="16" t="str">
        <f t="shared" si="7"/>
        <v/>
      </c>
    </row>
    <row r="114" spans="1:12">
      <c r="A114" s="11">
        <v>45748</v>
      </c>
      <c r="B114" s="6" t="s">
        <v>57</v>
      </c>
      <c r="C114" s="6" t="s">
        <v>1144</v>
      </c>
      <c r="D114" s="22">
        <v>39215.589999999997</v>
      </c>
      <c r="E114" s="22">
        <v>27654.39</v>
      </c>
      <c r="F114" s="6">
        <v>525</v>
      </c>
      <c r="G114" s="6">
        <v>7</v>
      </c>
      <c r="H114" s="6">
        <v>8</v>
      </c>
      <c r="I114" s="13">
        <f t="shared" si="4"/>
        <v>518</v>
      </c>
      <c r="J114" s="16">
        <f t="shared" si="5"/>
        <v>0.70518867623820025</v>
      </c>
      <c r="K114" s="23">
        <f t="shared" si="6"/>
        <v>75.705772200772188</v>
      </c>
      <c r="L114" s="16" t="str">
        <f t="shared" si="7"/>
        <v/>
      </c>
    </row>
    <row r="115" spans="1:12">
      <c r="A115" s="11">
        <v>45748</v>
      </c>
      <c r="B115" s="6" t="s">
        <v>57</v>
      </c>
      <c r="C115" s="6" t="s">
        <v>1145</v>
      </c>
      <c r="D115" s="22">
        <v>49028.800000000003</v>
      </c>
      <c r="E115" s="22">
        <v>36397.599999999999</v>
      </c>
      <c r="F115" s="6">
        <v>349</v>
      </c>
      <c r="G115" s="6">
        <v>4</v>
      </c>
      <c r="H115" s="6">
        <v>8</v>
      </c>
      <c r="I115" s="13">
        <f t="shared" si="4"/>
        <v>345</v>
      </c>
      <c r="J115" s="16">
        <f t="shared" si="5"/>
        <v>0.74237183043435684</v>
      </c>
      <c r="K115" s="23">
        <f t="shared" si="6"/>
        <v>142.11246376811596</v>
      </c>
      <c r="L115" s="16" t="str">
        <f t="shared" si="7"/>
        <v/>
      </c>
    </row>
    <row r="116" spans="1:12">
      <c r="A116" s="11">
        <v>45748</v>
      </c>
      <c r="B116" s="6" t="s">
        <v>61</v>
      </c>
      <c r="C116" s="6" t="s">
        <v>1143</v>
      </c>
      <c r="D116" s="22">
        <v>92396.61</v>
      </c>
      <c r="E116" s="22">
        <v>70885.009999999995</v>
      </c>
      <c r="F116" s="6">
        <v>439</v>
      </c>
      <c r="G116" s="6">
        <v>8</v>
      </c>
      <c r="H116" s="6">
        <v>7</v>
      </c>
      <c r="I116" s="13">
        <f t="shared" si="4"/>
        <v>431</v>
      </c>
      <c r="J116" s="16">
        <f t="shared" si="5"/>
        <v>0.76718193448872196</v>
      </c>
      <c r="K116" s="23">
        <f t="shared" si="6"/>
        <v>214.37728538283062</v>
      </c>
      <c r="L116" s="16" t="str">
        <f t="shared" si="7"/>
        <v/>
      </c>
    </row>
    <row r="117" spans="1:12">
      <c r="A117" s="11">
        <v>45748</v>
      </c>
      <c r="B117" s="6" t="s">
        <v>61</v>
      </c>
      <c r="C117" s="6" t="s">
        <v>1144</v>
      </c>
      <c r="D117" s="22">
        <v>32053.82</v>
      </c>
      <c r="E117" s="22">
        <v>22718.62</v>
      </c>
      <c r="F117" s="6">
        <v>498</v>
      </c>
      <c r="G117" s="6">
        <v>9</v>
      </c>
      <c r="H117" s="6">
        <v>7</v>
      </c>
      <c r="I117" s="13">
        <f t="shared" si="4"/>
        <v>489</v>
      </c>
      <c r="J117" s="16">
        <f t="shared" si="5"/>
        <v>0.70876482116640072</v>
      </c>
      <c r="K117" s="23">
        <f t="shared" si="6"/>
        <v>65.549734151329247</v>
      </c>
      <c r="L117" s="16" t="str">
        <f t="shared" si="7"/>
        <v/>
      </c>
    </row>
    <row r="118" spans="1:12">
      <c r="A118" s="11">
        <v>45748</v>
      </c>
      <c r="B118" s="6" t="s">
        <v>61</v>
      </c>
      <c r="C118" s="6" t="s">
        <v>1145</v>
      </c>
      <c r="D118" s="22">
        <v>52936.07</v>
      </c>
      <c r="E118" s="22">
        <v>39186.47</v>
      </c>
      <c r="F118" s="6">
        <v>348</v>
      </c>
      <c r="G118" s="6">
        <v>5</v>
      </c>
      <c r="H118" s="6">
        <v>7</v>
      </c>
      <c r="I118" s="13">
        <f t="shared" si="4"/>
        <v>343</v>
      </c>
      <c r="J118" s="16">
        <f t="shared" si="5"/>
        <v>0.74026027999434041</v>
      </c>
      <c r="K118" s="23">
        <f t="shared" si="6"/>
        <v>154.33256559766764</v>
      </c>
      <c r="L118" s="16" t="str">
        <f t="shared" si="7"/>
        <v/>
      </c>
    </row>
    <row r="119" spans="1:12">
      <c r="A119" s="11">
        <v>45748</v>
      </c>
      <c r="B119" s="6" t="s">
        <v>65</v>
      </c>
      <c r="C119" s="6" t="s">
        <v>1143</v>
      </c>
      <c r="D119" s="22">
        <v>203555.24</v>
      </c>
      <c r="E119" s="22">
        <v>156118.84</v>
      </c>
      <c r="F119" s="6">
        <v>854</v>
      </c>
      <c r="G119" s="6">
        <v>16</v>
      </c>
      <c r="H119" s="6">
        <v>14</v>
      </c>
      <c r="I119" s="13">
        <f t="shared" si="4"/>
        <v>838</v>
      </c>
      <c r="J119" s="16">
        <f t="shared" si="5"/>
        <v>0.76696055576854716</v>
      </c>
      <c r="K119" s="23">
        <f t="shared" si="6"/>
        <v>242.90601431980906</v>
      </c>
      <c r="L119" s="16" t="str">
        <f t="shared" si="7"/>
        <v/>
      </c>
    </row>
    <row r="120" spans="1:12">
      <c r="A120" s="11">
        <v>45748</v>
      </c>
      <c r="B120" s="6" t="s">
        <v>65</v>
      </c>
      <c r="C120" s="6" t="s">
        <v>1144</v>
      </c>
      <c r="D120" s="22">
        <v>71405.06</v>
      </c>
      <c r="E120" s="22">
        <v>50706.06</v>
      </c>
      <c r="F120" s="6">
        <v>1034</v>
      </c>
      <c r="G120" s="6">
        <v>22</v>
      </c>
      <c r="H120" s="6">
        <v>14</v>
      </c>
      <c r="I120" s="13">
        <f t="shared" si="4"/>
        <v>1012</v>
      </c>
      <c r="J120" s="16">
        <f t="shared" si="5"/>
        <v>0.71011858263265937</v>
      </c>
      <c r="K120" s="23">
        <f t="shared" si="6"/>
        <v>70.558359683794464</v>
      </c>
      <c r="L120" s="16" t="str">
        <f t="shared" si="7"/>
        <v/>
      </c>
    </row>
    <row r="121" spans="1:12">
      <c r="A121" s="11">
        <v>45748</v>
      </c>
      <c r="B121" s="6" t="s">
        <v>65</v>
      </c>
      <c r="C121" s="6" t="s">
        <v>1145</v>
      </c>
      <c r="D121" s="22">
        <v>109513.81</v>
      </c>
      <c r="E121" s="22">
        <v>81765.009999999995</v>
      </c>
      <c r="F121" s="6">
        <v>709</v>
      </c>
      <c r="G121" s="6">
        <v>11</v>
      </c>
      <c r="H121" s="6">
        <v>14</v>
      </c>
      <c r="I121" s="13">
        <f t="shared" si="4"/>
        <v>698</v>
      </c>
      <c r="J121" s="16">
        <f t="shared" si="5"/>
        <v>0.74661825755126221</v>
      </c>
      <c r="K121" s="23">
        <f t="shared" si="6"/>
        <v>156.89657593123209</v>
      </c>
      <c r="L121" s="16" t="str">
        <f t="shared" si="7"/>
        <v/>
      </c>
    </row>
    <row r="122" spans="1:12">
      <c r="A122" s="11">
        <v>45748</v>
      </c>
      <c r="B122" s="6" t="s">
        <v>68</v>
      </c>
      <c r="C122" s="6" t="s">
        <v>1143</v>
      </c>
      <c r="D122" s="22">
        <v>206250.89</v>
      </c>
      <c r="E122" s="22">
        <v>158909.09</v>
      </c>
      <c r="F122" s="6">
        <v>867</v>
      </c>
      <c r="G122" s="6">
        <v>13</v>
      </c>
      <c r="H122" s="6">
        <v>16</v>
      </c>
      <c r="I122" s="13">
        <f t="shared" si="4"/>
        <v>854</v>
      </c>
      <c r="J122" s="16">
        <f t="shared" si="5"/>
        <v>0.77046499047834405</v>
      </c>
      <c r="K122" s="23">
        <f t="shared" si="6"/>
        <v>241.51158079625296</v>
      </c>
      <c r="L122" s="16" t="str">
        <f t="shared" si="7"/>
        <v/>
      </c>
    </row>
    <row r="123" spans="1:12">
      <c r="A123" s="11">
        <v>45748</v>
      </c>
      <c r="B123" s="6" t="s">
        <v>68</v>
      </c>
      <c r="C123" s="6" t="s">
        <v>1144</v>
      </c>
      <c r="D123" s="22">
        <v>71193.210000000006</v>
      </c>
      <c r="E123" s="22">
        <v>50158.21</v>
      </c>
      <c r="F123" s="6">
        <v>1009</v>
      </c>
      <c r="G123" s="6">
        <v>18</v>
      </c>
      <c r="H123" s="6">
        <v>16</v>
      </c>
      <c r="I123" s="13">
        <f t="shared" si="4"/>
        <v>991</v>
      </c>
      <c r="J123" s="16">
        <f t="shared" si="5"/>
        <v>0.70453642980840436</v>
      </c>
      <c r="K123" s="23">
        <f t="shared" si="6"/>
        <v>71.839767911200809</v>
      </c>
      <c r="L123" s="16" t="str">
        <f t="shared" si="7"/>
        <v/>
      </c>
    </row>
    <row r="124" spans="1:12">
      <c r="A124" s="11">
        <v>45748</v>
      </c>
      <c r="B124" s="6" t="s">
        <v>68</v>
      </c>
      <c r="C124" s="6" t="s">
        <v>1145</v>
      </c>
      <c r="D124" s="22">
        <v>109543.31</v>
      </c>
      <c r="E124" s="22">
        <v>81744.11</v>
      </c>
      <c r="F124" s="6">
        <v>665</v>
      </c>
      <c r="G124" s="6">
        <v>9</v>
      </c>
      <c r="H124" s="6">
        <v>16</v>
      </c>
      <c r="I124" s="13">
        <f t="shared" si="4"/>
        <v>656</v>
      </c>
      <c r="J124" s="16">
        <f t="shared" si="5"/>
        <v>0.74622640122888384</v>
      </c>
      <c r="K124" s="23">
        <f t="shared" si="6"/>
        <v>166.98675304878049</v>
      </c>
      <c r="L124" s="16" t="str">
        <f t="shared" si="7"/>
        <v/>
      </c>
    </row>
    <row r="125" spans="1:12">
      <c r="A125" s="11">
        <v>45748</v>
      </c>
      <c r="B125" s="6" t="s">
        <v>71</v>
      </c>
      <c r="C125" s="6" t="s">
        <v>1143</v>
      </c>
      <c r="D125" s="22">
        <v>142148.48000000001</v>
      </c>
      <c r="E125" s="22">
        <v>109323.38</v>
      </c>
      <c r="F125" s="6">
        <v>551</v>
      </c>
      <c r="G125" s="6">
        <v>10</v>
      </c>
      <c r="H125" s="6">
        <v>12</v>
      </c>
      <c r="I125" s="13">
        <f t="shared" si="4"/>
        <v>541</v>
      </c>
      <c r="J125" s="16">
        <f t="shared" si="5"/>
        <v>0.76907878297397203</v>
      </c>
      <c r="K125" s="23">
        <f t="shared" si="6"/>
        <v>262.75134935304993</v>
      </c>
      <c r="L125" s="16" t="str">
        <f t="shared" si="7"/>
        <v/>
      </c>
    </row>
    <row r="126" spans="1:12">
      <c r="A126" s="11">
        <v>45748</v>
      </c>
      <c r="B126" s="6" t="s">
        <v>71</v>
      </c>
      <c r="C126" s="6" t="s">
        <v>1144</v>
      </c>
      <c r="D126" s="22">
        <v>41688.019999999997</v>
      </c>
      <c r="E126" s="22">
        <v>29400.22</v>
      </c>
      <c r="F126" s="6">
        <v>593</v>
      </c>
      <c r="G126" s="6">
        <v>11</v>
      </c>
      <c r="H126" s="6">
        <v>12</v>
      </c>
      <c r="I126" s="13">
        <f t="shared" si="4"/>
        <v>582</v>
      </c>
      <c r="J126" s="16">
        <f t="shared" si="5"/>
        <v>0.7052438566283552</v>
      </c>
      <c r="K126" s="23">
        <f t="shared" si="6"/>
        <v>71.628900343642613</v>
      </c>
      <c r="L126" s="16" t="str">
        <f t="shared" si="7"/>
        <v/>
      </c>
    </row>
    <row r="127" spans="1:12">
      <c r="A127" s="11">
        <v>45748</v>
      </c>
      <c r="B127" s="6" t="s">
        <v>71</v>
      </c>
      <c r="C127" s="6" t="s">
        <v>1145</v>
      </c>
      <c r="D127" s="22">
        <v>63257.23</v>
      </c>
      <c r="E127" s="22">
        <v>47368.03</v>
      </c>
      <c r="F127" s="6">
        <v>382</v>
      </c>
      <c r="G127" s="6">
        <v>4</v>
      </c>
      <c r="H127" s="6">
        <v>12</v>
      </c>
      <c r="I127" s="13">
        <f t="shared" si="4"/>
        <v>378</v>
      </c>
      <c r="J127" s="16">
        <f t="shared" si="5"/>
        <v>0.7488160641874454</v>
      </c>
      <c r="K127" s="23">
        <f t="shared" si="6"/>
        <v>167.34716931216931</v>
      </c>
      <c r="L127" s="16" t="str">
        <f t="shared" si="7"/>
        <v/>
      </c>
    </row>
    <row r="128" spans="1:12">
      <c r="A128" s="11">
        <v>45748</v>
      </c>
      <c r="B128" s="6" t="s">
        <v>74</v>
      </c>
      <c r="C128" s="6" t="s">
        <v>1143</v>
      </c>
      <c r="D128" s="22">
        <v>848404.14</v>
      </c>
      <c r="E128" s="22">
        <v>651830.84</v>
      </c>
      <c r="F128" s="6">
        <v>3519</v>
      </c>
      <c r="G128" s="6">
        <v>64</v>
      </c>
      <c r="H128" s="6">
        <v>52</v>
      </c>
      <c r="I128" s="13">
        <f t="shared" si="4"/>
        <v>3455</v>
      </c>
      <c r="J128" s="16">
        <f t="shared" si="5"/>
        <v>0.76830228574792192</v>
      </c>
      <c r="K128" s="23">
        <f t="shared" si="6"/>
        <v>245.55836179450074</v>
      </c>
      <c r="L128" s="16" t="str">
        <f t="shared" si="7"/>
        <v/>
      </c>
    </row>
    <row r="129" spans="1:12">
      <c r="A129" s="11">
        <v>45748</v>
      </c>
      <c r="B129" s="6" t="s">
        <v>74</v>
      </c>
      <c r="C129" s="6" t="s">
        <v>1144</v>
      </c>
      <c r="D129" s="22">
        <v>280203.25</v>
      </c>
      <c r="E129" s="22">
        <v>197691.45</v>
      </c>
      <c r="F129" s="6">
        <v>3948</v>
      </c>
      <c r="G129" s="6">
        <v>72</v>
      </c>
      <c r="H129" s="6">
        <v>52</v>
      </c>
      <c r="I129" s="13">
        <f t="shared" si="4"/>
        <v>3876</v>
      </c>
      <c r="J129" s="16">
        <f t="shared" si="5"/>
        <v>0.70552875457368891</v>
      </c>
      <c r="K129" s="23">
        <f t="shared" si="6"/>
        <v>72.291860165118678</v>
      </c>
      <c r="L129" s="16" t="str">
        <f t="shared" si="7"/>
        <v/>
      </c>
    </row>
    <row r="130" spans="1:12">
      <c r="A130" s="11">
        <v>45748</v>
      </c>
      <c r="B130" s="6" t="s">
        <v>74</v>
      </c>
      <c r="C130" s="6" t="s">
        <v>1145</v>
      </c>
      <c r="D130" s="22">
        <v>421134.83</v>
      </c>
      <c r="E130" s="22">
        <v>314208.83</v>
      </c>
      <c r="F130" s="6">
        <v>2793</v>
      </c>
      <c r="G130" s="6">
        <v>36</v>
      </c>
      <c r="H130" s="6">
        <v>52</v>
      </c>
      <c r="I130" s="13">
        <f t="shared" ref="I130:I193" si="8">F130-G130</f>
        <v>2757</v>
      </c>
      <c r="J130" s="16">
        <f t="shared" ref="J130:J193" si="9">IFERROR(E130/D130,0)</f>
        <v>0.74610031661356535</v>
      </c>
      <c r="K130" s="23">
        <f t="shared" ref="K130:K193" si="10">IFERROR(D130/I130,0)</f>
        <v>152.75111715632934</v>
      </c>
      <c r="L130" s="16" t="str">
        <f t="shared" ref="L130:L193" si="11">IFERROR(D130/SUMIFS($D$2:$D$649,$A$2:$A$649,EDATE(A130,-12),$B$2:$B$649,B130,$C$2:$C$649,C130)-1,"")</f>
        <v/>
      </c>
    </row>
    <row r="131" spans="1:12">
      <c r="A131" s="11">
        <v>45748</v>
      </c>
      <c r="B131" s="6" t="s">
        <v>77</v>
      </c>
      <c r="C131" s="6" t="s">
        <v>1143</v>
      </c>
      <c r="D131" s="22">
        <v>177008.24</v>
      </c>
      <c r="E131" s="22">
        <v>135774.74</v>
      </c>
      <c r="F131" s="6">
        <v>780</v>
      </c>
      <c r="G131" s="6">
        <v>17</v>
      </c>
      <c r="H131" s="6">
        <v>13</v>
      </c>
      <c r="I131" s="13">
        <f t="shared" si="8"/>
        <v>763</v>
      </c>
      <c r="J131" s="16">
        <f t="shared" si="9"/>
        <v>0.7670532174095398</v>
      </c>
      <c r="K131" s="23">
        <f t="shared" si="10"/>
        <v>231.98982961992135</v>
      </c>
      <c r="L131" s="16" t="str">
        <f t="shared" si="11"/>
        <v/>
      </c>
    </row>
    <row r="132" spans="1:12">
      <c r="A132" s="11">
        <v>45748</v>
      </c>
      <c r="B132" s="6" t="s">
        <v>77</v>
      </c>
      <c r="C132" s="6" t="s">
        <v>1144</v>
      </c>
      <c r="D132" s="22">
        <v>66136.479999999996</v>
      </c>
      <c r="E132" s="22">
        <v>46971.88</v>
      </c>
      <c r="F132" s="6">
        <v>858</v>
      </c>
      <c r="G132" s="6">
        <v>16</v>
      </c>
      <c r="H132" s="6">
        <v>13</v>
      </c>
      <c r="I132" s="13">
        <f t="shared" si="8"/>
        <v>842</v>
      </c>
      <c r="J132" s="16">
        <f t="shared" si="9"/>
        <v>0.71022648922349663</v>
      </c>
      <c r="K132" s="23">
        <f t="shared" si="10"/>
        <v>78.54688836104512</v>
      </c>
      <c r="L132" s="16" t="str">
        <f t="shared" si="11"/>
        <v/>
      </c>
    </row>
    <row r="133" spans="1:12">
      <c r="A133" s="11">
        <v>45748</v>
      </c>
      <c r="B133" s="6" t="s">
        <v>77</v>
      </c>
      <c r="C133" s="6" t="s">
        <v>1145</v>
      </c>
      <c r="D133" s="22">
        <v>89604.55</v>
      </c>
      <c r="E133" s="22">
        <v>67216.149999999994</v>
      </c>
      <c r="F133" s="6">
        <v>562</v>
      </c>
      <c r="G133" s="6">
        <v>8</v>
      </c>
      <c r="H133" s="6">
        <v>13</v>
      </c>
      <c r="I133" s="13">
        <f t="shared" si="8"/>
        <v>554</v>
      </c>
      <c r="J133" s="16">
        <f t="shared" si="9"/>
        <v>0.75014215237953863</v>
      </c>
      <c r="K133" s="23">
        <f t="shared" si="10"/>
        <v>161.74106498194948</v>
      </c>
      <c r="L133" s="16" t="str">
        <f t="shared" si="11"/>
        <v/>
      </c>
    </row>
    <row r="134" spans="1:12">
      <c r="A134" s="11">
        <v>45748</v>
      </c>
      <c r="B134" s="6" t="s">
        <v>80</v>
      </c>
      <c r="C134" s="6" t="s">
        <v>1143</v>
      </c>
      <c r="D134" s="22">
        <v>185951.59</v>
      </c>
      <c r="E134" s="22">
        <v>142149.59</v>
      </c>
      <c r="F134" s="6">
        <v>813</v>
      </c>
      <c r="G134" s="6">
        <v>11</v>
      </c>
      <c r="H134" s="6">
        <v>15</v>
      </c>
      <c r="I134" s="13">
        <f t="shared" si="8"/>
        <v>802</v>
      </c>
      <c r="J134" s="16">
        <f t="shared" si="9"/>
        <v>0.76444406848040392</v>
      </c>
      <c r="K134" s="23">
        <f t="shared" si="10"/>
        <v>231.8598379052369</v>
      </c>
      <c r="L134" s="16" t="str">
        <f t="shared" si="11"/>
        <v/>
      </c>
    </row>
    <row r="135" spans="1:12">
      <c r="A135" s="11">
        <v>45748</v>
      </c>
      <c r="B135" s="6" t="s">
        <v>80</v>
      </c>
      <c r="C135" s="6" t="s">
        <v>1144</v>
      </c>
      <c r="D135" s="22">
        <v>63586.1</v>
      </c>
      <c r="E135" s="22">
        <v>45080.9</v>
      </c>
      <c r="F135" s="6">
        <v>905</v>
      </c>
      <c r="G135" s="6">
        <v>17</v>
      </c>
      <c r="H135" s="6">
        <v>15</v>
      </c>
      <c r="I135" s="13">
        <f t="shared" si="8"/>
        <v>888</v>
      </c>
      <c r="J135" s="16">
        <f t="shared" si="9"/>
        <v>0.70897413113872376</v>
      </c>
      <c r="K135" s="23">
        <f t="shared" si="10"/>
        <v>71.605968468468461</v>
      </c>
      <c r="L135" s="16" t="str">
        <f t="shared" si="11"/>
        <v/>
      </c>
    </row>
    <row r="136" spans="1:12">
      <c r="A136" s="11">
        <v>45748</v>
      </c>
      <c r="B136" s="6" t="s">
        <v>80</v>
      </c>
      <c r="C136" s="6" t="s">
        <v>1145</v>
      </c>
      <c r="D136" s="22">
        <v>106545.12</v>
      </c>
      <c r="E136" s="22">
        <v>79366.320000000007</v>
      </c>
      <c r="F136" s="6">
        <v>649</v>
      </c>
      <c r="G136" s="6">
        <v>12</v>
      </c>
      <c r="H136" s="6">
        <v>15</v>
      </c>
      <c r="I136" s="13">
        <f t="shared" si="8"/>
        <v>637</v>
      </c>
      <c r="J136" s="16">
        <f t="shared" si="9"/>
        <v>0.74490807274889748</v>
      </c>
      <c r="K136" s="23">
        <f t="shared" si="10"/>
        <v>167.26078492935636</v>
      </c>
      <c r="L136" s="16" t="str">
        <f t="shared" si="11"/>
        <v/>
      </c>
    </row>
    <row r="137" spans="1:12">
      <c r="A137" s="11">
        <v>45748</v>
      </c>
      <c r="B137" s="6" t="s">
        <v>82</v>
      </c>
      <c r="C137" s="6" t="s">
        <v>1143</v>
      </c>
      <c r="D137" s="22">
        <v>212845.85</v>
      </c>
      <c r="E137" s="22">
        <v>163680.25</v>
      </c>
      <c r="F137" s="6">
        <v>875</v>
      </c>
      <c r="G137" s="6">
        <v>13</v>
      </c>
      <c r="H137" s="6">
        <v>13</v>
      </c>
      <c r="I137" s="13">
        <f t="shared" si="8"/>
        <v>862</v>
      </c>
      <c r="J137" s="16">
        <f t="shared" si="9"/>
        <v>0.76900841618476468</v>
      </c>
      <c r="K137" s="23">
        <f t="shared" si="10"/>
        <v>246.92093967517403</v>
      </c>
      <c r="L137" s="16" t="str">
        <f t="shared" si="11"/>
        <v/>
      </c>
    </row>
    <row r="138" spans="1:12">
      <c r="A138" s="11">
        <v>45748</v>
      </c>
      <c r="B138" s="6" t="s">
        <v>82</v>
      </c>
      <c r="C138" s="6" t="s">
        <v>1144</v>
      </c>
      <c r="D138" s="22">
        <v>77785.649999999994</v>
      </c>
      <c r="E138" s="22">
        <v>55221.85</v>
      </c>
      <c r="F138" s="6">
        <v>991</v>
      </c>
      <c r="G138" s="6">
        <v>18</v>
      </c>
      <c r="H138" s="6">
        <v>13</v>
      </c>
      <c r="I138" s="13">
        <f t="shared" si="8"/>
        <v>973</v>
      </c>
      <c r="J138" s="16">
        <f t="shared" si="9"/>
        <v>0.70992335989993016</v>
      </c>
      <c r="K138" s="23">
        <f t="shared" si="10"/>
        <v>79.944141829393615</v>
      </c>
      <c r="L138" s="16" t="str">
        <f t="shared" si="11"/>
        <v/>
      </c>
    </row>
    <row r="139" spans="1:12">
      <c r="A139" s="11">
        <v>45748</v>
      </c>
      <c r="B139" s="6" t="s">
        <v>82</v>
      </c>
      <c r="C139" s="6" t="s">
        <v>1145</v>
      </c>
      <c r="D139" s="22">
        <v>107990.25</v>
      </c>
      <c r="E139" s="22">
        <v>80485.05</v>
      </c>
      <c r="F139" s="6">
        <v>717</v>
      </c>
      <c r="G139" s="6">
        <v>14</v>
      </c>
      <c r="H139" s="6">
        <v>13</v>
      </c>
      <c r="I139" s="13">
        <f t="shared" si="8"/>
        <v>703</v>
      </c>
      <c r="J139" s="16">
        <f t="shared" si="9"/>
        <v>0.74529922840256413</v>
      </c>
      <c r="K139" s="23">
        <f t="shared" si="10"/>
        <v>153.61344238975818</v>
      </c>
      <c r="L139" s="16" t="str">
        <f t="shared" si="11"/>
        <v/>
      </c>
    </row>
    <row r="140" spans="1:12">
      <c r="A140" s="11">
        <v>45748</v>
      </c>
      <c r="B140" s="6" t="s">
        <v>83</v>
      </c>
      <c r="C140" s="6" t="s">
        <v>1143</v>
      </c>
      <c r="D140" s="22">
        <v>287036.52</v>
      </c>
      <c r="E140" s="22">
        <v>220538.22</v>
      </c>
      <c r="F140" s="6">
        <v>1195</v>
      </c>
      <c r="G140" s="6">
        <v>18</v>
      </c>
      <c r="H140" s="6">
        <v>19</v>
      </c>
      <c r="I140" s="13">
        <f t="shared" si="8"/>
        <v>1177</v>
      </c>
      <c r="J140" s="16">
        <f t="shared" si="9"/>
        <v>0.76832808591742952</v>
      </c>
      <c r="K140" s="23">
        <f t="shared" si="10"/>
        <v>243.87129991503824</v>
      </c>
      <c r="L140" s="16" t="str">
        <f t="shared" si="11"/>
        <v/>
      </c>
    </row>
    <row r="141" spans="1:12">
      <c r="A141" s="11">
        <v>45748</v>
      </c>
      <c r="B141" s="6" t="s">
        <v>83</v>
      </c>
      <c r="C141" s="6" t="s">
        <v>1144</v>
      </c>
      <c r="D141" s="22">
        <v>101802.66</v>
      </c>
      <c r="E141" s="22">
        <v>71676.06</v>
      </c>
      <c r="F141" s="6">
        <v>1392</v>
      </c>
      <c r="G141" s="6">
        <v>30</v>
      </c>
      <c r="H141" s="6">
        <v>19</v>
      </c>
      <c r="I141" s="13">
        <f t="shared" si="8"/>
        <v>1362</v>
      </c>
      <c r="J141" s="16">
        <f t="shared" si="9"/>
        <v>0.70406863632050476</v>
      </c>
      <c r="K141" s="23">
        <f t="shared" si="10"/>
        <v>74.744977973568282</v>
      </c>
      <c r="L141" s="16" t="str">
        <f t="shared" si="11"/>
        <v/>
      </c>
    </row>
    <row r="142" spans="1:12">
      <c r="A142" s="11">
        <v>45748</v>
      </c>
      <c r="B142" s="6" t="s">
        <v>83</v>
      </c>
      <c r="C142" s="6" t="s">
        <v>1145</v>
      </c>
      <c r="D142" s="22">
        <v>151315.99</v>
      </c>
      <c r="E142" s="22">
        <v>112865.59</v>
      </c>
      <c r="F142" s="6">
        <v>944</v>
      </c>
      <c r="G142" s="6">
        <v>19</v>
      </c>
      <c r="H142" s="6">
        <v>19</v>
      </c>
      <c r="I142" s="13">
        <f t="shared" si="8"/>
        <v>925</v>
      </c>
      <c r="J142" s="16">
        <f t="shared" si="9"/>
        <v>0.74589334544221009</v>
      </c>
      <c r="K142" s="23">
        <f t="shared" si="10"/>
        <v>163.58485405405403</v>
      </c>
      <c r="L142" s="16" t="str">
        <f t="shared" si="11"/>
        <v/>
      </c>
    </row>
    <row r="143" spans="1:12">
      <c r="A143" s="11">
        <v>45748</v>
      </c>
      <c r="B143" s="6" t="s">
        <v>84</v>
      </c>
      <c r="C143" s="6" t="s">
        <v>1143</v>
      </c>
      <c r="D143" s="22">
        <v>304961.77</v>
      </c>
      <c r="E143" s="22">
        <v>234541.97</v>
      </c>
      <c r="F143" s="6">
        <v>1317</v>
      </c>
      <c r="G143" s="6">
        <v>23</v>
      </c>
      <c r="H143" s="6">
        <v>22</v>
      </c>
      <c r="I143" s="13">
        <f t="shared" si="8"/>
        <v>1294</v>
      </c>
      <c r="J143" s="16">
        <f t="shared" si="9"/>
        <v>0.76908646614951104</v>
      </c>
      <c r="K143" s="23">
        <f t="shared" si="10"/>
        <v>235.67370170015457</v>
      </c>
      <c r="L143" s="16" t="str">
        <f t="shared" si="11"/>
        <v/>
      </c>
    </row>
    <row r="144" spans="1:12">
      <c r="A144" s="11">
        <v>45748</v>
      </c>
      <c r="B144" s="6" t="s">
        <v>84</v>
      </c>
      <c r="C144" s="6" t="s">
        <v>1144</v>
      </c>
      <c r="D144" s="22">
        <v>125173.77</v>
      </c>
      <c r="E144" s="22">
        <v>88313.17</v>
      </c>
      <c r="F144" s="6">
        <v>1662</v>
      </c>
      <c r="G144" s="6">
        <v>35</v>
      </c>
      <c r="H144" s="6">
        <v>22</v>
      </c>
      <c r="I144" s="13">
        <f t="shared" si="8"/>
        <v>1627</v>
      </c>
      <c r="J144" s="16">
        <f t="shared" si="9"/>
        <v>0.70552456796659557</v>
      </c>
      <c r="K144" s="23">
        <f t="shared" si="10"/>
        <v>76.935322679778736</v>
      </c>
      <c r="L144" s="16" t="str">
        <f t="shared" si="11"/>
        <v/>
      </c>
    </row>
    <row r="145" spans="1:12">
      <c r="A145" s="11">
        <v>45748</v>
      </c>
      <c r="B145" s="6" t="s">
        <v>84</v>
      </c>
      <c r="C145" s="6" t="s">
        <v>1145</v>
      </c>
      <c r="D145" s="22">
        <v>169897.42</v>
      </c>
      <c r="E145" s="22">
        <v>127220.62</v>
      </c>
      <c r="F145" s="6">
        <v>1141</v>
      </c>
      <c r="G145" s="6">
        <v>16</v>
      </c>
      <c r="H145" s="6">
        <v>22</v>
      </c>
      <c r="I145" s="13">
        <f t="shared" si="8"/>
        <v>1125</v>
      </c>
      <c r="J145" s="16">
        <f t="shared" si="9"/>
        <v>0.74880842805029046</v>
      </c>
      <c r="K145" s="23">
        <f t="shared" si="10"/>
        <v>151.0199288888889</v>
      </c>
      <c r="L145" s="16" t="str">
        <f t="shared" si="11"/>
        <v/>
      </c>
    </row>
    <row r="146" spans="1:12">
      <c r="A146" s="11">
        <v>45778</v>
      </c>
      <c r="B146" s="6" t="s">
        <v>53</v>
      </c>
      <c r="C146" s="6" t="s">
        <v>1143</v>
      </c>
      <c r="D146" s="22">
        <v>120043.01</v>
      </c>
      <c r="E146" s="22">
        <v>92114.01</v>
      </c>
      <c r="F146" s="6">
        <v>466</v>
      </c>
      <c r="G146" s="6">
        <v>6</v>
      </c>
      <c r="H146" s="6">
        <v>6</v>
      </c>
      <c r="I146" s="13">
        <f t="shared" si="8"/>
        <v>460</v>
      </c>
      <c r="J146" s="16">
        <f t="shared" si="9"/>
        <v>0.76734172193782879</v>
      </c>
      <c r="K146" s="23">
        <f t="shared" si="10"/>
        <v>260.96306521739132</v>
      </c>
      <c r="L146" s="16" t="str">
        <f t="shared" si="11"/>
        <v/>
      </c>
    </row>
    <row r="147" spans="1:12">
      <c r="A147" s="11">
        <v>45778</v>
      </c>
      <c r="B147" s="6" t="s">
        <v>53</v>
      </c>
      <c r="C147" s="6" t="s">
        <v>1144</v>
      </c>
      <c r="D147" s="22">
        <v>37354.589999999997</v>
      </c>
      <c r="E147" s="22">
        <v>26333.79</v>
      </c>
      <c r="F147" s="6">
        <v>523</v>
      </c>
      <c r="G147" s="6">
        <v>10</v>
      </c>
      <c r="H147" s="6">
        <v>6</v>
      </c>
      <c r="I147" s="13">
        <f t="shared" si="8"/>
        <v>513</v>
      </c>
      <c r="J147" s="16">
        <f t="shared" si="9"/>
        <v>0.70496798385419313</v>
      </c>
      <c r="K147" s="23">
        <f t="shared" si="10"/>
        <v>72.815964912280691</v>
      </c>
      <c r="L147" s="16" t="str">
        <f t="shared" si="11"/>
        <v/>
      </c>
    </row>
    <row r="148" spans="1:12">
      <c r="A148" s="11">
        <v>45778</v>
      </c>
      <c r="B148" s="6" t="s">
        <v>53</v>
      </c>
      <c r="C148" s="6" t="s">
        <v>1145</v>
      </c>
      <c r="D148" s="22">
        <v>56278.18</v>
      </c>
      <c r="E148" s="22">
        <v>41970.58</v>
      </c>
      <c r="F148" s="6">
        <v>394</v>
      </c>
      <c r="G148" s="6">
        <v>4</v>
      </c>
      <c r="H148" s="6">
        <v>6</v>
      </c>
      <c r="I148" s="13">
        <f t="shared" si="8"/>
        <v>390</v>
      </c>
      <c r="J148" s="16">
        <f t="shared" si="9"/>
        <v>0.74577003023196564</v>
      </c>
      <c r="K148" s="23">
        <f t="shared" si="10"/>
        <v>144.30302564102564</v>
      </c>
      <c r="L148" s="16" t="str">
        <f t="shared" si="11"/>
        <v/>
      </c>
    </row>
    <row r="149" spans="1:12">
      <c r="A149" s="11">
        <v>45778</v>
      </c>
      <c r="B149" s="6" t="s">
        <v>57</v>
      </c>
      <c r="C149" s="6" t="s">
        <v>1143</v>
      </c>
      <c r="D149" s="22">
        <v>105537.48</v>
      </c>
      <c r="E149" s="22">
        <v>81213.179999999993</v>
      </c>
      <c r="F149" s="6">
        <v>449</v>
      </c>
      <c r="G149" s="6">
        <v>5</v>
      </c>
      <c r="H149" s="6">
        <v>9</v>
      </c>
      <c r="I149" s="13">
        <f t="shared" si="8"/>
        <v>444</v>
      </c>
      <c r="J149" s="16">
        <f t="shared" si="9"/>
        <v>0.76951979524241054</v>
      </c>
      <c r="K149" s="23">
        <f t="shared" si="10"/>
        <v>237.69702702702702</v>
      </c>
      <c r="L149" s="16" t="str">
        <f t="shared" si="11"/>
        <v/>
      </c>
    </row>
    <row r="150" spans="1:12">
      <c r="A150" s="11">
        <v>45778</v>
      </c>
      <c r="B150" s="6" t="s">
        <v>57</v>
      </c>
      <c r="C150" s="6" t="s">
        <v>1144</v>
      </c>
      <c r="D150" s="22">
        <v>38948.51</v>
      </c>
      <c r="E150" s="22">
        <v>27469.91</v>
      </c>
      <c r="F150" s="6">
        <v>540</v>
      </c>
      <c r="G150" s="6">
        <v>7</v>
      </c>
      <c r="H150" s="6">
        <v>9</v>
      </c>
      <c r="I150" s="13">
        <f t="shared" si="8"/>
        <v>533</v>
      </c>
      <c r="J150" s="16">
        <f t="shared" si="9"/>
        <v>0.70528782744192264</v>
      </c>
      <c r="K150" s="23">
        <f t="shared" si="10"/>
        <v>73.074127579737336</v>
      </c>
      <c r="L150" s="16" t="str">
        <f t="shared" si="11"/>
        <v/>
      </c>
    </row>
    <row r="151" spans="1:12">
      <c r="A151" s="11">
        <v>45778</v>
      </c>
      <c r="B151" s="6" t="s">
        <v>57</v>
      </c>
      <c r="C151" s="6" t="s">
        <v>1145</v>
      </c>
      <c r="D151" s="22">
        <v>59293.19</v>
      </c>
      <c r="E151" s="22">
        <v>44000.39</v>
      </c>
      <c r="F151" s="6">
        <v>408</v>
      </c>
      <c r="G151" s="6">
        <v>8</v>
      </c>
      <c r="H151" s="6">
        <v>9</v>
      </c>
      <c r="I151" s="13">
        <f t="shared" si="8"/>
        <v>400</v>
      </c>
      <c r="J151" s="16">
        <f t="shared" si="9"/>
        <v>0.74208167919452461</v>
      </c>
      <c r="K151" s="23">
        <f t="shared" si="10"/>
        <v>148.23297500000001</v>
      </c>
      <c r="L151" s="16" t="str">
        <f t="shared" si="11"/>
        <v/>
      </c>
    </row>
    <row r="152" spans="1:12">
      <c r="A152" s="11">
        <v>45778</v>
      </c>
      <c r="B152" s="6" t="s">
        <v>61</v>
      </c>
      <c r="C152" s="6" t="s">
        <v>1143</v>
      </c>
      <c r="D152" s="22">
        <v>150522.62</v>
      </c>
      <c r="E152" s="22">
        <v>115565.72</v>
      </c>
      <c r="F152" s="6">
        <v>586</v>
      </c>
      <c r="G152" s="6">
        <v>11</v>
      </c>
      <c r="H152" s="6">
        <v>9</v>
      </c>
      <c r="I152" s="13">
        <f t="shared" si="8"/>
        <v>575</v>
      </c>
      <c r="J152" s="16">
        <f t="shared" si="9"/>
        <v>0.76776314417062363</v>
      </c>
      <c r="K152" s="23">
        <f t="shared" si="10"/>
        <v>261.77846956521739</v>
      </c>
      <c r="L152" s="16" t="str">
        <f t="shared" si="11"/>
        <v/>
      </c>
    </row>
    <row r="153" spans="1:12">
      <c r="A153" s="11">
        <v>45778</v>
      </c>
      <c r="B153" s="6" t="s">
        <v>61</v>
      </c>
      <c r="C153" s="6" t="s">
        <v>1144</v>
      </c>
      <c r="D153" s="22">
        <v>51169.07</v>
      </c>
      <c r="E153" s="22">
        <v>36082.67</v>
      </c>
      <c r="F153" s="6">
        <v>718</v>
      </c>
      <c r="G153" s="6">
        <v>9</v>
      </c>
      <c r="H153" s="6">
        <v>9</v>
      </c>
      <c r="I153" s="13">
        <f t="shared" si="8"/>
        <v>709</v>
      </c>
      <c r="J153" s="16">
        <f t="shared" si="9"/>
        <v>0.70516564010250715</v>
      </c>
      <c r="K153" s="23">
        <f t="shared" si="10"/>
        <v>72.170761636107187</v>
      </c>
      <c r="L153" s="16" t="str">
        <f t="shared" si="11"/>
        <v/>
      </c>
    </row>
    <row r="154" spans="1:12">
      <c r="A154" s="11">
        <v>45778</v>
      </c>
      <c r="B154" s="6" t="s">
        <v>61</v>
      </c>
      <c r="C154" s="6" t="s">
        <v>1145</v>
      </c>
      <c r="D154" s="22">
        <v>80255.100000000006</v>
      </c>
      <c r="E154" s="22">
        <v>59941.5</v>
      </c>
      <c r="F154" s="6">
        <v>503</v>
      </c>
      <c r="G154" s="6">
        <v>8</v>
      </c>
      <c r="H154" s="6">
        <v>9</v>
      </c>
      <c r="I154" s="13">
        <f t="shared" si="8"/>
        <v>495</v>
      </c>
      <c r="J154" s="16">
        <f t="shared" si="9"/>
        <v>0.74688711371613759</v>
      </c>
      <c r="K154" s="23">
        <f t="shared" si="10"/>
        <v>162.13151515151517</v>
      </c>
      <c r="L154" s="16" t="str">
        <f t="shared" si="11"/>
        <v/>
      </c>
    </row>
    <row r="155" spans="1:12">
      <c r="A155" s="11">
        <v>45778</v>
      </c>
      <c r="B155" s="6" t="s">
        <v>65</v>
      </c>
      <c r="C155" s="6" t="s">
        <v>1143</v>
      </c>
      <c r="D155" s="22">
        <v>251818.84</v>
      </c>
      <c r="E155" s="22">
        <v>193412.14</v>
      </c>
      <c r="F155" s="6">
        <v>1033</v>
      </c>
      <c r="G155" s="6">
        <v>18</v>
      </c>
      <c r="H155" s="6">
        <v>16</v>
      </c>
      <c r="I155" s="13">
        <f t="shared" si="8"/>
        <v>1015</v>
      </c>
      <c r="J155" s="16">
        <f t="shared" si="9"/>
        <v>0.76806064232525262</v>
      </c>
      <c r="K155" s="23">
        <f t="shared" si="10"/>
        <v>248.09737931034482</v>
      </c>
      <c r="L155" s="16" t="str">
        <f t="shared" si="11"/>
        <v/>
      </c>
    </row>
    <row r="156" spans="1:12">
      <c r="A156" s="11">
        <v>45778</v>
      </c>
      <c r="B156" s="6" t="s">
        <v>65</v>
      </c>
      <c r="C156" s="6" t="s">
        <v>1144</v>
      </c>
      <c r="D156" s="22">
        <v>90833.279999999999</v>
      </c>
      <c r="E156" s="22">
        <v>63809.08</v>
      </c>
      <c r="F156" s="6">
        <v>1231</v>
      </c>
      <c r="G156" s="6">
        <v>18</v>
      </c>
      <c r="H156" s="6">
        <v>16</v>
      </c>
      <c r="I156" s="13">
        <f t="shared" si="8"/>
        <v>1213</v>
      </c>
      <c r="J156" s="16">
        <f t="shared" si="9"/>
        <v>0.70248569687233575</v>
      </c>
      <c r="K156" s="23">
        <f t="shared" si="10"/>
        <v>74.88316570486397</v>
      </c>
      <c r="L156" s="16" t="str">
        <f t="shared" si="11"/>
        <v/>
      </c>
    </row>
    <row r="157" spans="1:12">
      <c r="A157" s="11">
        <v>45778</v>
      </c>
      <c r="B157" s="6" t="s">
        <v>65</v>
      </c>
      <c r="C157" s="6" t="s">
        <v>1145</v>
      </c>
      <c r="D157" s="22">
        <v>131599.87</v>
      </c>
      <c r="E157" s="22">
        <v>98865.07</v>
      </c>
      <c r="F157" s="6">
        <v>827</v>
      </c>
      <c r="G157" s="6">
        <v>20</v>
      </c>
      <c r="H157" s="6">
        <v>16</v>
      </c>
      <c r="I157" s="13">
        <f t="shared" si="8"/>
        <v>807</v>
      </c>
      <c r="J157" s="16">
        <f t="shared" si="9"/>
        <v>0.75125507342826414</v>
      </c>
      <c r="K157" s="23">
        <f t="shared" si="10"/>
        <v>163.0729491945477</v>
      </c>
      <c r="L157" s="16" t="str">
        <f t="shared" si="11"/>
        <v/>
      </c>
    </row>
    <row r="158" spans="1:12">
      <c r="A158" s="11">
        <v>45778</v>
      </c>
      <c r="B158" s="6" t="s">
        <v>68</v>
      </c>
      <c r="C158" s="6" t="s">
        <v>1143</v>
      </c>
      <c r="D158" s="22">
        <v>210611.26</v>
      </c>
      <c r="E158" s="22">
        <v>162072.66</v>
      </c>
      <c r="F158" s="6">
        <v>875</v>
      </c>
      <c r="G158" s="6">
        <v>12</v>
      </c>
      <c r="H158" s="6">
        <v>16</v>
      </c>
      <c r="I158" s="13">
        <f t="shared" si="8"/>
        <v>863</v>
      </c>
      <c r="J158" s="16">
        <f t="shared" si="9"/>
        <v>0.76953463931605559</v>
      </c>
      <c r="K158" s="23">
        <f t="shared" si="10"/>
        <v>244.04549246813443</v>
      </c>
      <c r="L158" s="16" t="str">
        <f t="shared" si="11"/>
        <v/>
      </c>
    </row>
    <row r="159" spans="1:12">
      <c r="A159" s="11">
        <v>45778</v>
      </c>
      <c r="B159" s="6" t="s">
        <v>68</v>
      </c>
      <c r="C159" s="6" t="s">
        <v>1144</v>
      </c>
      <c r="D159" s="22">
        <v>78003.23</v>
      </c>
      <c r="E159" s="22">
        <v>54896.23</v>
      </c>
      <c r="F159" s="6">
        <v>1053</v>
      </c>
      <c r="G159" s="6">
        <v>27</v>
      </c>
      <c r="H159" s="6">
        <v>16</v>
      </c>
      <c r="I159" s="13">
        <f t="shared" si="8"/>
        <v>1026</v>
      </c>
      <c r="J159" s="16">
        <f t="shared" si="9"/>
        <v>0.70376867727144132</v>
      </c>
      <c r="K159" s="23">
        <f t="shared" si="10"/>
        <v>76.02653996101364</v>
      </c>
      <c r="L159" s="16" t="str">
        <f t="shared" si="11"/>
        <v/>
      </c>
    </row>
    <row r="160" spans="1:12">
      <c r="A160" s="11">
        <v>45778</v>
      </c>
      <c r="B160" s="6" t="s">
        <v>68</v>
      </c>
      <c r="C160" s="6" t="s">
        <v>1145</v>
      </c>
      <c r="D160" s="22">
        <v>114512.86</v>
      </c>
      <c r="E160" s="22">
        <v>85885.66</v>
      </c>
      <c r="F160" s="6">
        <v>703</v>
      </c>
      <c r="G160" s="6">
        <v>10</v>
      </c>
      <c r="H160" s="6">
        <v>16</v>
      </c>
      <c r="I160" s="13">
        <f t="shared" si="8"/>
        <v>693</v>
      </c>
      <c r="J160" s="16">
        <f t="shared" si="9"/>
        <v>0.75000886363330721</v>
      </c>
      <c r="K160" s="23">
        <f t="shared" si="10"/>
        <v>165.24222222222221</v>
      </c>
      <c r="L160" s="16" t="str">
        <f t="shared" si="11"/>
        <v/>
      </c>
    </row>
    <row r="161" spans="1:12">
      <c r="A161" s="11">
        <v>45778</v>
      </c>
      <c r="B161" s="6" t="s">
        <v>71</v>
      </c>
      <c r="C161" s="6" t="s">
        <v>1143</v>
      </c>
      <c r="D161" s="22">
        <v>155109.60999999999</v>
      </c>
      <c r="E161" s="22">
        <v>119403.61</v>
      </c>
      <c r="F161" s="6">
        <v>657</v>
      </c>
      <c r="G161" s="6">
        <v>10</v>
      </c>
      <c r="H161" s="6">
        <v>13</v>
      </c>
      <c r="I161" s="13">
        <f t="shared" si="8"/>
        <v>647</v>
      </c>
      <c r="J161" s="16">
        <f t="shared" si="9"/>
        <v>0.76980149714772672</v>
      </c>
      <c r="K161" s="23">
        <f t="shared" si="10"/>
        <v>239.73664605873259</v>
      </c>
      <c r="L161" s="16" t="str">
        <f t="shared" si="11"/>
        <v/>
      </c>
    </row>
    <row r="162" spans="1:12">
      <c r="A162" s="11">
        <v>45778</v>
      </c>
      <c r="B162" s="6" t="s">
        <v>71</v>
      </c>
      <c r="C162" s="6" t="s">
        <v>1144</v>
      </c>
      <c r="D162" s="22">
        <v>61620.639999999999</v>
      </c>
      <c r="E162" s="22">
        <v>43963.839999999997</v>
      </c>
      <c r="F162" s="6">
        <v>808</v>
      </c>
      <c r="G162" s="6">
        <v>8</v>
      </c>
      <c r="H162" s="6">
        <v>13</v>
      </c>
      <c r="I162" s="13">
        <f t="shared" si="8"/>
        <v>800</v>
      </c>
      <c r="J162" s="16">
        <f t="shared" si="9"/>
        <v>0.71345964598874656</v>
      </c>
      <c r="K162" s="23">
        <f t="shared" si="10"/>
        <v>77.025800000000004</v>
      </c>
      <c r="L162" s="16" t="str">
        <f t="shared" si="11"/>
        <v/>
      </c>
    </row>
    <row r="163" spans="1:12">
      <c r="A163" s="11">
        <v>45778</v>
      </c>
      <c r="B163" s="6" t="s">
        <v>71</v>
      </c>
      <c r="C163" s="6" t="s">
        <v>1145</v>
      </c>
      <c r="D163" s="22">
        <v>81716.05</v>
      </c>
      <c r="E163" s="22">
        <v>60970.45</v>
      </c>
      <c r="F163" s="6">
        <v>553</v>
      </c>
      <c r="G163" s="6">
        <v>8</v>
      </c>
      <c r="H163" s="6">
        <v>13</v>
      </c>
      <c r="I163" s="13">
        <f t="shared" si="8"/>
        <v>545</v>
      </c>
      <c r="J163" s="16">
        <f t="shared" si="9"/>
        <v>0.74612576109589235</v>
      </c>
      <c r="K163" s="23">
        <f t="shared" si="10"/>
        <v>149.93770642201835</v>
      </c>
      <c r="L163" s="16" t="str">
        <f t="shared" si="11"/>
        <v/>
      </c>
    </row>
    <row r="164" spans="1:12">
      <c r="A164" s="11">
        <v>45778</v>
      </c>
      <c r="B164" s="6" t="s">
        <v>74</v>
      </c>
      <c r="C164" s="6" t="s">
        <v>1143</v>
      </c>
      <c r="D164" s="22">
        <v>868923.17</v>
      </c>
      <c r="E164" s="22">
        <v>668234.77</v>
      </c>
      <c r="F164" s="6">
        <v>3683</v>
      </c>
      <c r="G164" s="6">
        <v>56</v>
      </c>
      <c r="H164" s="6">
        <v>50</v>
      </c>
      <c r="I164" s="13">
        <f t="shared" si="8"/>
        <v>3627</v>
      </c>
      <c r="J164" s="16">
        <f t="shared" si="9"/>
        <v>0.76903780802622623</v>
      </c>
      <c r="K164" s="23">
        <f t="shared" si="10"/>
        <v>239.57076647366972</v>
      </c>
      <c r="L164" s="16" t="str">
        <f t="shared" si="11"/>
        <v/>
      </c>
    </row>
    <row r="165" spans="1:12">
      <c r="A165" s="11">
        <v>45778</v>
      </c>
      <c r="B165" s="6" t="s">
        <v>74</v>
      </c>
      <c r="C165" s="6" t="s">
        <v>1144</v>
      </c>
      <c r="D165" s="22">
        <v>310449.32</v>
      </c>
      <c r="E165" s="22">
        <v>218917.32</v>
      </c>
      <c r="F165" s="6">
        <v>4224</v>
      </c>
      <c r="G165" s="6">
        <v>73</v>
      </c>
      <c r="H165" s="6">
        <v>50</v>
      </c>
      <c r="I165" s="13">
        <f t="shared" si="8"/>
        <v>4151</v>
      </c>
      <c r="J165" s="16">
        <f t="shared" si="9"/>
        <v>0.70516282657665352</v>
      </c>
      <c r="K165" s="23">
        <f t="shared" si="10"/>
        <v>74.789043603950859</v>
      </c>
      <c r="L165" s="16" t="str">
        <f t="shared" si="11"/>
        <v/>
      </c>
    </row>
    <row r="166" spans="1:12">
      <c r="A166" s="11">
        <v>45778</v>
      </c>
      <c r="B166" s="6" t="s">
        <v>74</v>
      </c>
      <c r="C166" s="6" t="s">
        <v>1145</v>
      </c>
      <c r="D166" s="22">
        <v>447243.08</v>
      </c>
      <c r="E166" s="22">
        <v>334722.68</v>
      </c>
      <c r="F166" s="6">
        <v>2807</v>
      </c>
      <c r="G166" s="6">
        <v>62</v>
      </c>
      <c r="H166" s="6">
        <v>50</v>
      </c>
      <c r="I166" s="13">
        <f t="shared" si="8"/>
        <v>2745</v>
      </c>
      <c r="J166" s="16">
        <f t="shared" si="9"/>
        <v>0.74841332368965885</v>
      </c>
      <c r="K166" s="23">
        <f t="shared" si="10"/>
        <v>162.93008378870675</v>
      </c>
      <c r="L166" s="16" t="str">
        <f t="shared" si="11"/>
        <v/>
      </c>
    </row>
    <row r="167" spans="1:12">
      <c r="A167" s="11">
        <v>45778</v>
      </c>
      <c r="B167" s="6" t="s">
        <v>77</v>
      </c>
      <c r="C167" s="6" t="s">
        <v>1143</v>
      </c>
      <c r="D167" s="22">
        <v>181593.72</v>
      </c>
      <c r="E167" s="22">
        <v>139739.82</v>
      </c>
      <c r="F167" s="6">
        <v>719</v>
      </c>
      <c r="G167" s="6">
        <v>8</v>
      </c>
      <c r="H167" s="6">
        <v>11</v>
      </c>
      <c r="I167" s="13">
        <f t="shared" si="8"/>
        <v>711</v>
      </c>
      <c r="J167" s="16">
        <f t="shared" si="9"/>
        <v>0.76951901200107586</v>
      </c>
      <c r="K167" s="23">
        <f t="shared" si="10"/>
        <v>255.40607594936708</v>
      </c>
      <c r="L167" s="16" t="str">
        <f t="shared" si="11"/>
        <v/>
      </c>
    </row>
    <row r="168" spans="1:12">
      <c r="A168" s="11">
        <v>45778</v>
      </c>
      <c r="B168" s="6" t="s">
        <v>77</v>
      </c>
      <c r="C168" s="6" t="s">
        <v>1144</v>
      </c>
      <c r="D168" s="22">
        <v>56065.07</v>
      </c>
      <c r="E168" s="22">
        <v>39557.67</v>
      </c>
      <c r="F168" s="6">
        <v>808</v>
      </c>
      <c r="G168" s="6">
        <v>15</v>
      </c>
      <c r="H168" s="6">
        <v>11</v>
      </c>
      <c r="I168" s="13">
        <f t="shared" si="8"/>
        <v>793</v>
      </c>
      <c r="J168" s="16">
        <f t="shared" si="9"/>
        <v>0.70556712049052994</v>
      </c>
      <c r="K168" s="23">
        <f t="shared" si="10"/>
        <v>70.699962168978558</v>
      </c>
      <c r="L168" s="16" t="str">
        <f t="shared" si="11"/>
        <v/>
      </c>
    </row>
    <row r="169" spans="1:12">
      <c r="A169" s="11">
        <v>45778</v>
      </c>
      <c r="B169" s="6" t="s">
        <v>77</v>
      </c>
      <c r="C169" s="6" t="s">
        <v>1145</v>
      </c>
      <c r="D169" s="22">
        <v>90781.41</v>
      </c>
      <c r="E169" s="22">
        <v>68051.009999999995</v>
      </c>
      <c r="F169" s="6">
        <v>571</v>
      </c>
      <c r="G169" s="6">
        <v>9</v>
      </c>
      <c r="H169" s="6">
        <v>11</v>
      </c>
      <c r="I169" s="13">
        <f t="shared" si="8"/>
        <v>562</v>
      </c>
      <c r="J169" s="16">
        <f t="shared" si="9"/>
        <v>0.74961393527595566</v>
      </c>
      <c r="K169" s="23">
        <f t="shared" si="10"/>
        <v>161.53275800711745</v>
      </c>
      <c r="L169" s="16" t="str">
        <f t="shared" si="11"/>
        <v/>
      </c>
    </row>
    <row r="170" spans="1:12">
      <c r="A170" s="11">
        <v>45778</v>
      </c>
      <c r="B170" s="6" t="s">
        <v>80</v>
      </c>
      <c r="C170" s="6" t="s">
        <v>1143</v>
      </c>
      <c r="D170" s="22">
        <v>293586.75</v>
      </c>
      <c r="E170" s="22">
        <v>225856.45</v>
      </c>
      <c r="F170" s="6">
        <v>1151</v>
      </c>
      <c r="G170" s="6">
        <v>18</v>
      </c>
      <c r="H170" s="6">
        <v>18</v>
      </c>
      <c r="I170" s="13">
        <f t="shared" si="8"/>
        <v>1133</v>
      </c>
      <c r="J170" s="16">
        <f t="shared" si="9"/>
        <v>0.76930055596855107</v>
      </c>
      <c r="K170" s="23">
        <f t="shared" si="10"/>
        <v>259.12334510150043</v>
      </c>
      <c r="L170" s="16" t="str">
        <f t="shared" si="11"/>
        <v/>
      </c>
    </row>
    <row r="171" spans="1:12">
      <c r="A171" s="11">
        <v>45778</v>
      </c>
      <c r="B171" s="6" t="s">
        <v>80</v>
      </c>
      <c r="C171" s="6" t="s">
        <v>1144</v>
      </c>
      <c r="D171" s="22">
        <v>99666.05</v>
      </c>
      <c r="E171" s="22">
        <v>70317.850000000006</v>
      </c>
      <c r="F171" s="6">
        <v>1386</v>
      </c>
      <c r="G171" s="6">
        <v>28</v>
      </c>
      <c r="H171" s="6">
        <v>18</v>
      </c>
      <c r="I171" s="13">
        <f t="shared" si="8"/>
        <v>1358</v>
      </c>
      <c r="J171" s="16">
        <f t="shared" si="9"/>
        <v>0.70553463290659157</v>
      </c>
      <c r="K171" s="23">
        <f t="shared" si="10"/>
        <v>73.391789396170836</v>
      </c>
      <c r="L171" s="16" t="str">
        <f t="shared" si="11"/>
        <v/>
      </c>
    </row>
    <row r="172" spans="1:12">
      <c r="A172" s="11">
        <v>45778</v>
      </c>
      <c r="B172" s="6" t="s">
        <v>80</v>
      </c>
      <c r="C172" s="6" t="s">
        <v>1145</v>
      </c>
      <c r="D172" s="22">
        <v>155966.85999999999</v>
      </c>
      <c r="E172" s="22">
        <v>117755.26</v>
      </c>
      <c r="F172" s="6">
        <v>976</v>
      </c>
      <c r="G172" s="6">
        <v>18</v>
      </c>
      <c r="H172" s="6">
        <v>18</v>
      </c>
      <c r="I172" s="13">
        <f t="shared" si="8"/>
        <v>958</v>
      </c>
      <c r="J172" s="16">
        <f t="shared" si="9"/>
        <v>0.7550017997413041</v>
      </c>
      <c r="K172" s="23">
        <f t="shared" si="10"/>
        <v>162.80465553235908</v>
      </c>
      <c r="L172" s="16" t="str">
        <f t="shared" si="11"/>
        <v/>
      </c>
    </row>
    <row r="173" spans="1:12">
      <c r="A173" s="11">
        <v>45778</v>
      </c>
      <c r="B173" s="6" t="s">
        <v>82</v>
      </c>
      <c r="C173" s="6" t="s">
        <v>1143</v>
      </c>
      <c r="D173" s="22">
        <v>264684.76</v>
      </c>
      <c r="E173" s="22">
        <v>203017.66</v>
      </c>
      <c r="F173" s="6">
        <v>1066</v>
      </c>
      <c r="G173" s="6">
        <v>14</v>
      </c>
      <c r="H173" s="6">
        <v>15</v>
      </c>
      <c r="I173" s="13">
        <f t="shared" si="8"/>
        <v>1052</v>
      </c>
      <c r="J173" s="16">
        <f t="shared" si="9"/>
        <v>0.76701680897683722</v>
      </c>
      <c r="K173" s="23">
        <f t="shared" si="10"/>
        <v>251.60148288973386</v>
      </c>
      <c r="L173" s="16" t="str">
        <f t="shared" si="11"/>
        <v/>
      </c>
    </row>
    <row r="174" spans="1:12">
      <c r="A174" s="11">
        <v>45778</v>
      </c>
      <c r="B174" s="6" t="s">
        <v>82</v>
      </c>
      <c r="C174" s="6" t="s">
        <v>1144</v>
      </c>
      <c r="D174" s="22">
        <v>94116.57</v>
      </c>
      <c r="E174" s="22">
        <v>66326.570000000007</v>
      </c>
      <c r="F174" s="6">
        <v>1240</v>
      </c>
      <c r="G174" s="6">
        <v>22</v>
      </c>
      <c r="H174" s="6">
        <v>15</v>
      </c>
      <c r="I174" s="13">
        <f t="shared" si="8"/>
        <v>1218</v>
      </c>
      <c r="J174" s="16">
        <f t="shared" si="9"/>
        <v>0.70472787097957357</v>
      </c>
      <c r="K174" s="23">
        <f t="shared" si="10"/>
        <v>77.2714039408867</v>
      </c>
      <c r="L174" s="16" t="str">
        <f t="shared" si="11"/>
        <v/>
      </c>
    </row>
    <row r="175" spans="1:12">
      <c r="A175" s="11">
        <v>45778</v>
      </c>
      <c r="B175" s="6" t="s">
        <v>82</v>
      </c>
      <c r="C175" s="6" t="s">
        <v>1145</v>
      </c>
      <c r="D175" s="22">
        <v>125891.11</v>
      </c>
      <c r="E175" s="22">
        <v>94089.91</v>
      </c>
      <c r="F175" s="6">
        <v>839</v>
      </c>
      <c r="G175" s="6">
        <v>13</v>
      </c>
      <c r="H175" s="6">
        <v>15</v>
      </c>
      <c r="I175" s="13">
        <f t="shared" si="8"/>
        <v>826</v>
      </c>
      <c r="J175" s="16">
        <f t="shared" si="9"/>
        <v>0.74739121769599137</v>
      </c>
      <c r="K175" s="23">
        <f t="shared" si="10"/>
        <v>152.41054479418887</v>
      </c>
      <c r="L175" s="16" t="str">
        <f t="shared" si="11"/>
        <v/>
      </c>
    </row>
    <row r="176" spans="1:12">
      <c r="A176" s="11">
        <v>45778</v>
      </c>
      <c r="B176" s="6" t="s">
        <v>83</v>
      </c>
      <c r="C176" s="6" t="s">
        <v>1143</v>
      </c>
      <c r="D176" s="22">
        <v>342927.43</v>
      </c>
      <c r="E176" s="22">
        <v>262089.53</v>
      </c>
      <c r="F176" s="6">
        <v>1435</v>
      </c>
      <c r="G176" s="6">
        <v>30</v>
      </c>
      <c r="H176" s="6">
        <v>20</v>
      </c>
      <c r="I176" s="13">
        <f t="shared" si="8"/>
        <v>1405</v>
      </c>
      <c r="J176" s="16">
        <f t="shared" si="9"/>
        <v>0.76427111706987105</v>
      </c>
      <c r="K176" s="23">
        <f t="shared" si="10"/>
        <v>244.07646263345194</v>
      </c>
      <c r="L176" s="16" t="str">
        <f t="shared" si="11"/>
        <v/>
      </c>
    </row>
    <row r="177" spans="1:12">
      <c r="A177" s="11">
        <v>45778</v>
      </c>
      <c r="B177" s="6" t="s">
        <v>83</v>
      </c>
      <c r="C177" s="6" t="s">
        <v>1144</v>
      </c>
      <c r="D177" s="22">
        <v>128290.18</v>
      </c>
      <c r="E177" s="22">
        <v>90484.58</v>
      </c>
      <c r="F177" s="6">
        <v>1792</v>
      </c>
      <c r="G177" s="6">
        <v>33</v>
      </c>
      <c r="H177" s="6">
        <v>20</v>
      </c>
      <c r="I177" s="13">
        <f t="shared" si="8"/>
        <v>1759</v>
      </c>
      <c r="J177" s="16">
        <f t="shared" si="9"/>
        <v>0.70531181731914327</v>
      </c>
      <c r="K177" s="23">
        <f t="shared" si="10"/>
        <v>72.933587265491752</v>
      </c>
      <c r="L177" s="16" t="str">
        <f t="shared" si="11"/>
        <v/>
      </c>
    </row>
    <row r="178" spans="1:12">
      <c r="A178" s="11">
        <v>45778</v>
      </c>
      <c r="B178" s="6" t="s">
        <v>83</v>
      </c>
      <c r="C178" s="6" t="s">
        <v>1145</v>
      </c>
      <c r="D178" s="22">
        <v>189937.99</v>
      </c>
      <c r="E178" s="22">
        <v>141262.39000000001</v>
      </c>
      <c r="F178" s="6">
        <v>1236</v>
      </c>
      <c r="G178" s="6">
        <v>16</v>
      </c>
      <c r="H178" s="6">
        <v>20</v>
      </c>
      <c r="I178" s="13">
        <f t="shared" si="8"/>
        <v>1220</v>
      </c>
      <c r="J178" s="16">
        <f t="shared" si="9"/>
        <v>0.74372899281497096</v>
      </c>
      <c r="K178" s="23">
        <f t="shared" si="10"/>
        <v>155.68687704918031</v>
      </c>
      <c r="L178" s="16" t="str">
        <f t="shared" si="11"/>
        <v/>
      </c>
    </row>
    <row r="179" spans="1:12">
      <c r="A179" s="11">
        <v>45778</v>
      </c>
      <c r="B179" s="6" t="s">
        <v>84</v>
      </c>
      <c r="C179" s="6" t="s">
        <v>1143</v>
      </c>
      <c r="D179" s="22">
        <v>367658.92</v>
      </c>
      <c r="E179" s="22">
        <v>282809.32</v>
      </c>
      <c r="F179" s="6">
        <v>1587</v>
      </c>
      <c r="G179" s="6">
        <v>32</v>
      </c>
      <c r="H179" s="6">
        <v>24</v>
      </c>
      <c r="I179" s="13">
        <f t="shared" si="8"/>
        <v>1555</v>
      </c>
      <c r="J179" s="16">
        <f t="shared" si="9"/>
        <v>0.76921653362850551</v>
      </c>
      <c r="K179" s="23">
        <f t="shared" si="10"/>
        <v>236.43660450160772</v>
      </c>
      <c r="L179" s="16" t="str">
        <f t="shared" si="11"/>
        <v/>
      </c>
    </row>
    <row r="180" spans="1:12">
      <c r="A180" s="11">
        <v>45778</v>
      </c>
      <c r="B180" s="6" t="s">
        <v>84</v>
      </c>
      <c r="C180" s="6" t="s">
        <v>1144</v>
      </c>
      <c r="D180" s="22">
        <v>132449.03</v>
      </c>
      <c r="E180" s="22">
        <v>93804.83</v>
      </c>
      <c r="F180" s="6">
        <v>1856</v>
      </c>
      <c r="G180" s="6">
        <v>25</v>
      </c>
      <c r="H180" s="6">
        <v>24</v>
      </c>
      <c r="I180" s="13">
        <f t="shared" si="8"/>
        <v>1831</v>
      </c>
      <c r="J180" s="16">
        <f t="shared" si="9"/>
        <v>0.70823342383103904</v>
      </c>
      <c r="K180" s="23">
        <f t="shared" si="10"/>
        <v>72.336990715456039</v>
      </c>
      <c r="L180" s="16" t="str">
        <f t="shared" si="11"/>
        <v/>
      </c>
    </row>
    <row r="181" spans="1:12">
      <c r="A181" s="11">
        <v>45778</v>
      </c>
      <c r="B181" s="6" t="s">
        <v>84</v>
      </c>
      <c r="C181" s="6" t="s">
        <v>1145</v>
      </c>
      <c r="D181" s="22">
        <v>216671.22</v>
      </c>
      <c r="E181" s="22">
        <v>162515.22</v>
      </c>
      <c r="F181" s="6">
        <v>1241</v>
      </c>
      <c r="G181" s="6">
        <v>16</v>
      </c>
      <c r="H181" s="6">
        <v>24</v>
      </c>
      <c r="I181" s="13">
        <f t="shared" si="8"/>
        <v>1225</v>
      </c>
      <c r="J181" s="16">
        <f t="shared" si="9"/>
        <v>0.7500544834703935</v>
      </c>
      <c r="K181" s="23">
        <f t="shared" si="10"/>
        <v>176.87446530612246</v>
      </c>
      <c r="L181" s="16" t="str">
        <f t="shared" si="11"/>
        <v/>
      </c>
    </row>
    <row r="182" spans="1:12">
      <c r="A182" s="11">
        <v>45809</v>
      </c>
      <c r="B182" s="6" t="s">
        <v>53</v>
      </c>
      <c r="C182" s="6" t="s">
        <v>1143</v>
      </c>
      <c r="D182" s="22">
        <v>114002.7</v>
      </c>
      <c r="E182" s="22">
        <v>87697.3</v>
      </c>
      <c r="F182" s="6">
        <v>550</v>
      </c>
      <c r="G182" s="6">
        <v>8</v>
      </c>
      <c r="H182" s="6">
        <v>7</v>
      </c>
      <c r="I182" s="13">
        <f t="shared" si="8"/>
        <v>542</v>
      </c>
      <c r="J182" s="16">
        <f t="shared" si="9"/>
        <v>0.76925634217435201</v>
      </c>
      <c r="K182" s="23">
        <f t="shared" si="10"/>
        <v>210.33708487084871</v>
      </c>
      <c r="L182" s="16" t="str">
        <f t="shared" si="11"/>
        <v/>
      </c>
    </row>
    <row r="183" spans="1:12">
      <c r="A183" s="11">
        <v>45809</v>
      </c>
      <c r="B183" s="6" t="s">
        <v>53</v>
      </c>
      <c r="C183" s="6" t="s">
        <v>1144</v>
      </c>
      <c r="D183" s="22">
        <v>37756.31</v>
      </c>
      <c r="E183" s="22">
        <v>26685.11</v>
      </c>
      <c r="F183" s="6">
        <v>563</v>
      </c>
      <c r="G183" s="6">
        <v>9</v>
      </c>
      <c r="H183" s="6">
        <v>7</v>
      </c>
      <c r="I183" s="13">
        <f t="shared" si="8"/>
        <v>554</v>
      </c>
      <c r="J183" s="16">
        <f t="shared" si="9"/>
        <v>0.70677219251563517</v>
      </c>
      <c r="K183" s="23">
        <f t="shared" si="10"/>
        <v>68.152184115523468</v>
      </c>
      <c r="L183" s="16" t="str">
        <f t="shared" si="11"/>
        <v/>
      </c>
    </row>
    <row r="184" spans="1:12">
      <c r="A184" s="11">
        <v>45809</v>
      </c>
      <c r="B184" s="6" t="s">
        <v>53</v>
      </c>
      <c r="C184" s="6" t="s">
        <v>1145</v>
      </c>
      <c r="D184" s="22">
        <v>81494.34</v>
      </c>
      <c r="E184" s="22">
        <v>61591.14</v>
      </c>
      <c r="F184" s="6">
        <v>460</v>
      </c>
      <c r="G184" s="6">
        <v>8</v>
      </c>
      <c r="H184" s="6">
        <v>7</v>
      </c>
      <c r="I184" s="13">
        <f t="shared" si="8"/>
        <v>452</v>
      </c>
      <c r="J184" s="16">
        <f t="shared" si="9"/>
        <v>0.75577199594474909</v>
      </c>
      <c r="K184" s="23">
        <f t="shared" si="10"/>
        <v>180.29721238938052</v>
      </c>
      <c r="L184" s="16" t="str">
        <f t="shared" si="11"/>
        <v/>
      </c>
    </row>
    <row r="185" spans="1:12">
      <c r="A185" s="11">
        <v>45809</v>
      </c>
      <c r="B185" s="6" t="s">
        <v>57</v>
      </c>
      <c r="C185" s="6" t="s">
        <v>1143</v>
      </c>
      <c r="D185" s="22">
        <v>108303.63</v>
      </c>
      <c r="E185" s="22">
        <v>82905.73</v>
      </c>
      <c r="F185" s="6">
        <v>439</v>
      </c>
      <c r="G185" s="6">
        <v>9</v>
      </c>
      <c r="H185" s="6">
        <v>9</v>
      </c>
      <c r="I185" s="13">
        <f t="shared" si="8"/>
        <v>430</v>
      </c>
      <c r="J185" s="16">
        <f t="shared" si="9"/>
        <v>0.76549354809252457</v>
      </c>
      <c r="K185" s="23">
        <f t="shared" si="10"/>
        <v>251.8689069767442</v>
      </c>
      <c r="L185" s="16" t="str">
        <f t="shared" si="11"/>
        <v/>
      </c>
    </row>
    <row r="186" spans="1:12">
      <c r="A186" s="11">
        <v>45809</v>
      </c>
      <c r="B186" s="6" t="s">
        <v>57</v>
      </c>
      <c r="C186" s="6" t="s">
        <v>1144</v>
      </c>
      <c r="D186" s="22">
        <v>40182.11</v>
      </c>
      <c r="E186" s="22">
        <v>28350.71</v>
      </c>
      <c r="F186" s="6">
        <v>521</v>
      </c>
      <c r="G186" s="6">
        <v>14</v>
      </c>
      <c r="H186" s="6">
        <v>9</v>
      </c>
      <c r="I186" s="13">
        <f t="shared" si="8"/>
        <v>507</v>
      </c>
      <c r="J186" s="16">
        <f t="shared" si="9"/>
        <v>0.70555553205145272</v>
      </c>
      <c r="K186" s="23">
        <f t="shared" si="10"/>
        <v>79.254654832347143</v>
      </c>
      <c r="L186" s="16" t="str">
        <f t="shared" si="11"/>
        <v/>
      </c>
    </row>
    <row r="187" spans="1:12">
      <c r="A187" s="11">
        <v>45809</v>
      </c>
      <c r="B187" s="6" t="s">
        <v>57</v>
      </c>
      <c r="C187" s="6" t="s">
        <v>1145</v>
      </c>
      <c r="D187" s="22">
        <v>64697.77</v>
      </c>
      <c r="E187" s="22">
        <v>48338.17</v>
      </c>
      <c r="F187" s="6">
        <v>382</v>
      </c>
      <c r="G187" s="6">
        <v>8</v>
      </c>
      <c r="H187" s="6">
        <v>9</v>
      </c>
      <c r="I187" s="13">
        <f t="shared" si="8"/>
        <v>374</v>
      </c>
      <c r="J187" s="16">
        <f t="shared" si="9"/>
        <v>0.74713811619782255</v>
      </c>
      <c r="K187" s="23">
        <f t="shared" si="10"/>
        <v>172.98868983957217</v>
      </c>
      <c r="L187" s="16" t="str">
        <f t="shared" si="11"/>
        <v/>
      </c>
    </row>
    <row r="188" spans="1:12">
      <c r="A188" s="11">
        <v>45809</v>
      </c>
      <c r="B188" s="6" t="s">
        <v>61</v>
      </c>
      <c r="C188" s="6" t="s">
        <v>1143</v>
      </c>
      <c r="D188" s="22">
        <v>129475.46</v>
      </c>
      <c r="E188" s="22">
        <v>99486.16</v>
      </c>
      <c r="F188" s="6">
        <v>571</v>
      </c>
      <c r="G188" s="6">
        <v>5</v>
      </c>
      <c r="H188" s="6">
        <v>10</v>
      </c>
      <c r="I188" s="13">
        <f t="shared" si="8"/>
        <v>566</v>
      </c>
      <c r="J188" s="16">
        <f t="shared" si="9"/>
        <v>0.76837850199566771</v>
      </c>
      <c r="K188" s="23">
        <f t="shared" si="10"/>
        <v>228.75522968197882</v>
      </c>
      <c r="L188" s="16" t="str">
        <f t="shared" si="11"/>
        <v/>
      </c>
    </row>
    <row r="189" spans="1:12">
      <c r="A189" s="11">
        <v>45809</v>
      </c>
      <c r="B189" s="6" t="s">
        <v>61</v>
      </c>
      <c r="C189" s="6" t="s">
        <v>1144</v>
      </c>
      <c r="D189" s="22">
        <v>53246.99</v>
      </c>
      <c r="E189" s="22">
        <v>37648.19</v>
      </c>
      <c r="F189" s="6">
        <v>694</v>
      </c>
      <c r="G189" s="6">
        <v>17</v>
      </c>
      <c r="H189" s="6">
        <v>10</v>
      </c>
      <c r="I189" s="13">
        <f t="shared" si="8"/>
        <v>677</v>
      </c>
      <c r="J189" s="16">
        <f t="shared" si="9"/>
        <v>0.70704822939287282</v>
      </c>
      <c r="K189" s="23">
        <f t="shared" si="10"/>
        <v>78.651388478581978</v>
      </c>
      <c r="L189" s="16" t="str">
        <f t="shared" si="11"/>
        <v/>
      </c>
    </row>
    <row r="190" spans="1:12">
      <c r="A190" s="11">
        <v>45809</v>
      </c>
      <c r="B190" s="6" t="s">
        <v>61</v>
      </c>
      <c r="C190" s="6" t="s">
        <v>1145</v>
      </c>
      <c r="D190" s="22">
        <v>75437.84</v>
      </c>
      <c r="E190" s="22">
        <v>56612.24</v>
      </c>
      <c r="F190" s="6">
        <v>477</v>
      </c>
      <c r="G190" s="6">
        <v>3</v>
      </c>
      <c r="H190" s="6">
        <v>10</v>
      </c>
      <c r="I190" s="13">
        <f t="shared" si="8"/>
        <v>474</v>
      </c>
      <c r="J190" s="16">
        <f t="shared" si="9"/>
        <v>0.7504488463614547</v>
      </c>
      <c r="K190" s="23">
        <f t="shared" si="10"/>
        <v>159.1515611814346</v>
      </c>
      <c r="L190" s="16" t="str">
        <f t="shared" si="11"/>
        <v/>
      </c>
    </row>
    <row r="191" spans="1:12">
      <c r="A191" s="11">
        <v>45809</v>
      </c>
      <c r="B191" s="6" t="s">
        <v>65</v>
      </c>
      <c r="C191" s="6" t="s">
        <v>1143</v>
      </c>
      <c r="D191" s="22">
        <v>235105.01</v>
      </c>
      <c r="E191" s="22">
        <v>180619.81</v>
      </c>
      <c r="F191" s="6">
        <v>931</v>
      </c>
      <c r="G191" s="6">
        <v>18</v>
      </c>
      <c r="H191" s="6">
        <v>15</v>
      </c>
      <c r="I191" s="13">
        <f t="shared" si="8"/>
        <v>913</v>
      </c>
      <c r="J191" s="16">
        <f t="shared" si="9"/>
        <v>0.76825164210664842</v>
      </c>
      <c r="K191" s="23">
        <f t="shared" si="10"/>
        <v>257.50822562979192</v>
      </c>
      <c r="L191" s="16" t="str">
        <f t="shared" si="11"/>
        <v/>
      </c>
    </row>
    <row r="192" spans="1:12">
      <c r="A192" s="11">
        <v>45809</v>
      </c>
      <c r="B192" s="6" t="s">
        <v>65</v>
      </c>
      <c r="C192" s="6" t="s">
        <v>1144</v>
      </c>
      <c r="D192" s="22">
        <v>83481.570000000007</v>
      </c>
      <c r="E192" s="22">
        <v>59177.57</v>
      </c>
      <c r="F192" s="6">
        <v>1119</v>
      </c>
      <c r="G192" s="6">
        <v>24</v>
      </c>
      <c r="H192" s="6">
        <v>15</v>
      </c>
      <c r="I192" s="13">
        <f t="shared" si="8"/>
        <v>1095</v>
      </c>
      <c r="J192" s="16">
        <f t="shared" si="9"/>
        <v>0.70886987391348766</v>
      </c>
      <c r="K192" s="23">
        <f t="shared" si="10"/>
        <v>76.238876712328775</v>
      </c>
      <c r="L192" s="16" t="str">
        <f t="shared" si="11"/>
        <v/>
      </c>
    </row>
    <row r="193" spans="1:12">
      <c r="A193" s="11">
        <v>45809</v>
      </c>
      <c r="B193" s="6" t="s">
        <v>65</v>
      </c>
      <c r="C193" s="6" t="s">
        <v>1145</v>
      </c>
      <c r="D193" s="22">
        <v>115203.19</v>
      </c>
      <c r="E193" s="22">
        <v>85889.59</v>
      </c>
      <c r="F193" s="6">
        <v>760</v>
      </c>
      <c r="G193" s="6">
        <v>16</v>
      </c>
      <c r="H193" s="6">
        <v>15</v>
      </c>
      <c r="I193" s="13">
        <f t="shared" si="8"/>
        <v>744</v>
      </c>
      <c r="J193" s="16">
        <f t="shared" si="9"/>
        <v>0.74554871267019596</v>
      </c>
      <c r="K193" s="23">
        <f t="shared" si="10"/>
        <v>154.84299731182796</v>
      </c>
      <c r="L193" s="16" t="str">
        <f t="shared" si="11"/>
        <v/>
      </c>
    </row>
    <row r="194" spans="1:12">
      <c r="A194" s="11">
        <v>45809</v>
      </c>
      <c r="B194" s="6" t="s">
        <v>68</v>
      </c>
      <c r="C194" s="6" t="s">
        <v>1143</v>
      </c>
      <c r="D194" s="22">
        <v>202073.27</v>
      </c>
      <c r="E194" s="22">
        <v>155039.47</v>
      </c>
      <c r="F194" s="6">
        <v>850</v>
      </c>
      <c r="G194" s="6">
        <v>10</v>
      </c>
      <c r="H194" s="6">
        <v>16</v>
      </c>
      <c r="I194" s="13">
        <f t="shared" ref="I194:I257" si="12">F194-G194</f>
        <v>840</v>
      </c>
      <c r="J194" s="16">
        <f t="shared" ref="J194:J257" si="13">IFERROR(E194/D194,0)</f>
        <v>0.76724383190315082</v>
      </c>
      <c r="K194" s="23">
        <f t="shared" ref="K194:K257" si="14">IFERROR(D194/I194,0)</f>
        <v>240.56341666666665</v>
      </c>
      <c r="L194" s="16" t="str">
        <f t="shared" ref="L194:L257" si="15">IFERROR(D194/SUMIFS($D$2:$D$649,$A$2:$A$649,EDATE(A194,-12),$B$2:$B$649,B194,$C$2:$C$649,C194)-1,"")</f>
        <v/>
      </c>
    </row>
    <row r="195" spans="1:12">
      <c r="A195" s="11">
        <v>45809</v>
      </c>
      <c r="B195" s="6" t="s">
        <v>68</v>
      </c>
      <c r="C195" s="6" t="s">
        <v>1144</v>
      </c>
      <c r="D195" s="22">
        <v>76763.73</v>
      </c>
      <c r="E195" s="22">
        <v>54218.13</v>
      </c>
      <c r="F195" s="6">
        <v>996</v>
      </c>
      <c r="G195" s="6">
        <v>19</v>
      </c>
      <c r="H195" s="6">
        <v>16</v>
      </c>
      <c r="I195" s="13">
        <f t="shared" si="12"/>
        <v>977</v>
      </c>
      <c r="J195" s="16">
        <f t="shared" si="13"/>
        <v>0.70629879501686543</v>
      </c>
      <c r="K195" s="23">
        <f t="shared" si="14"/>
        <v>78.570859774820875</v>
      </c>
      <c r="L195" s="16" t="str">
        <f t="shared" si="15"/>
        <v/>
      </c>
    </row>
    <row r="196" spans="1:12">
      <c r="A196" s="11">
        <v>45809</v>
      </c>
      <c r="B196" s="6" t="s">
        <v>68</v>
      </c>
      <c r="C196" s="6" t="s">
        <v>1145</v>
      </c>
      <c r="D196" s="22">
        <v>107920.53</v>
      </c>
      <c r="E196" s="22">
        <v>80855.73</v>
      </c>
      <c r="F196" s="6">
        <v>687</v>
      </c>
      <c r="G196" s="6">
        <v>12</v>
      </c>
      <c r="H196" s="6">
        <v>16</v>
      </c>
      <c r="I196" s="13">
        <f t="shared" si="12"/>
        <v>675</v>
      </c>
      <c r="J196" s="16">
        <f t="shared" si="13"/>
        <v>0.74921546437920572</v>
      </c>
      <c r="K196" s="23">
        <f t="shared" si="14"/>
        <v>159.88226666666665</v>
      </c>
      <c r="L196" s="16" t="str">
        <f t="shared" si="15"/>
        <v/>
      </c>
    </row>
    <row r="197" spans="1:12">
      <c r="A197" s="11">
        <v>45809</v>
      </c>
      <c r="B197" s="6" t="s">
        <v>71</v>
      </c>
      <c r="C197" s="6" t="s">
        <v>1143</v>
      </c>
      <c r="D197" s="22">
        <v>134917.88</v>
      </c>
      <c r="E197" s="22">
        <v>103963.88</v>
      </c>
      <c r="F197" s="6">
        <v>527</v>
      </c>
      <c r="G197" s="6">
        <v>8</v>
      </c>
      <c r="H197" s="6">
        <v>11</v>
      </c>
      <c r="I197" s="13">
        <f t="shared" si="12"/>
        <v>519</v>
      </c>
      <c r="J197" s="16">
        <f t="shared" si="13"/>
        <v>0.77057155063509741</v>
      </c>
      <c r="K197" s="23">
        <f t="shared" si="14"/>
        <v>259.95737957610788</v>
      </c>
      <c r="L197" s="16" t="str">
        <f t="shared" si="15"/>
        <v/>
      </c>
    </row>
    <row r="198" spans="1:12">
      <c r="A198" s="11">
        <v>45809</v>
      </c>
      <c r="B198" s="6" t="s">
        <v>71</v>
      </c>
      <c r="C198" s="6" t="s">
        <v>1144</v>
      </c>
      <c r="D198" s="22">
        <v>42731.27</v>
      </c>
      <c r="E198" s="22">
        <v>30367.87</v>
      </c>
      <c r="F198" s="6">
        <v>615</v>
      </c>
      <c r="G198" s="6">
        <v>9</v>
      </c>
      <c r="H198" s="6">
        <v>11</v>
      </c>
      <c r="I198" s="13">
        <f t="shared" si="12"/>
        <v>606</v>
      </c>
      <c r="J198" s="16">
        <f t="shared" si="13"/>
        <v>0.71067089744816858</v>
      </c>
      <c r="K198" s="23">
        <f t="shared" si="14"/>
        <v>70.513646864686464</v>
      </c>
      <c r="L198" s="16" t="str">
        <f t="shared" si="15"/>
        <v/>
      </c>
    </row>
    <row r="199" spans="1:12">
      <c r="A199" s="11">
        <v>45809</v>
      </c>
      <c r="B199" s="6" t="s">
        <v>71</v>
      </c>
      <c r="C199" s="6" t="s">
        <v>1145</v>
      </c>
      <c r="D199" s="22">
        <v>70296.3</v>
      </c>
      <c r="E199" s="22">
        <v>52680.3</v>
      </c>
      <c r="F199" s="6">
        <v>416</v>
      </c>
      <c r="G199" s="6">
        <v>4</v>
      </c>
      <c r="H199" s="6">
        <v>11</v>
      </c>
      <c r="I199" s="13">
        <f t="shared" si="12"/>
        <v>412</v>
      </c>
      <c r="J199" s="16">
        <f t="shared" si="13"/>
        <v>0.7494035959218337</v>
      </c>
      <c r="K199" s="23">
        <f t="shared" si="14"/>
        <v>170.62208737864077</v>
      </c>
      <c r="L199" s="16" t="str">
        <f t="shared" si="15"/>
        <v/>
      </c>
    </row>
    <row r="200" spans="1:12">
      <c r="A200" s="11">
        <v>45809</v>
      </c>
      <c r="B200" s="6" t="s">
        <v>74</v>
      </c>
      <c r="C200" s="6" t="s">
        <v>1143</v>
      </c>
      <c r="D200" s="22">
        <v>861882.88</v>
      </c>
      <c r="E200" s="22">
        <v>662170.18000000005</v>
      </c>
      <c r="F200" s="6">
        <v>3495</v>
      </c>
      <c r="G200" s="6">
        <v>64</v>
      </c>
      <c r="H200" s="6">
        <v>53</v>
      </c>
      <c r="I200" s="13">
        <f t="shared" si="12"/>
        <v>3431</v>
      </c>
      <c r="J200" s="16">
        <f t="shared" si="13"/>
        <v>0.76828324980767693</v>
      </c>
      <c r="K200" s="23">
        <f t="shared" si="14"/>
        <v>251.20457009618187</v>
      </c>
      <c r="L200" s="16" t="str">
        <f t="shared" si="15"/>
        <v/>
      </c>
    </row>
    <row r="201" spans="1:12">
      <c r="A201" s="11">
        <v>45809</v>
      </c>
      <c r="B201" s="6" t="s">
        <v>74</v>
      </c>
      <c r="C201" s="6" t="s">
        <v>1144</v>
      </c>
      <c r="D201" s="22">
        <v>288282.31</v>
      </c>
      <c r="E201" s="22">
        <v>203545.91</v>
      </c>
      <c r="F201" s="6">
        <v>4010</v>
      </c>
      <c r="G201" s="6">
        <v>63</v>
      </c>
      <c r="H201" s="6">
        <v>53</v>
      </c>
      <c r="I201" s="13">
        <f t="shared" si="12"/>
        <v>3947</v>
      </c>
      <c r="J201" s="16">
        <f t="shared" si="13"/>
        <v>0.70606451710477836</v>
      </c>
      <c r="K201" s="23">
        <f t="shared" si="14"/>
        <v>73.038335444641504</v>
      </c>
      <c r="L201" s="16" t="str">
        <f t="shared" si="15"/>
        <v/>
      </c>
    </row>
    <row r="202" spans="1:12">
      <c r="A202" s="11">
        <v>45809</v>
      </c>
      <c r="B202" s="6" t="s">
        <v>74</v>
      </c>
      <c r="C202" s="6" t="s">
        <v>1145</v>
      </c>
      <c r="D202" s="22">
        <v>429920.5</v>
      </c>
      <c r="E202" s="22">
        <v>322161.7</v>
      </c>
      <c r="F202" s="6">
        <v>2749</v>
      </c>
      <c r="G202" s="6">
        <v>45</v>
      </c>
      <c r="H202" s="6">
        <v>53</v>
      </c>
      <c r="I202" s="13">
        <f t="shared" si="12"/>
        <v>2704</v>
      </c>
      <c r="J202" s="16">
        <f t="shared" si="13"/>
        <v>0.74935179876279456</v>
      </c>
      <c r="K202" s="23">
        <f t="shared" si="14"/>
        <v>158.9942677514793</v>
      </c>
      <c r="L202" s="16" t="str">
        <f t="shared" si="15"/>
        <v/>
      </c>
    </row>
    <row r="203" spans="1:12">
      <c r="A203" s="11">
        <v>45809</v>
      </c>
      <c r="B203" s="6" t="s">
        <v>77</v>
      </c>
      <c r="C203" s="6" t="s">
        <v>1143</v>
      </c>
      <c r="D203" s="22">
        <v>196850.81</v>
      </c>
      <c r="E203" s="22">
        <v>151399.91</v>
      </c>
      <c r="F203" s="6">
        <v>813</v>
      </c>
      <c r="G203" s="6">
        <v>15</v>
      </c>
      <c r="H203" s="6">
        <v>14</v>
      </c>
      <c r="I203" s="13">
        <f t="shared" si="12"/>
        <v>798</v>
      </c>
      <c r="J203" s="16">
        <f t="shared" si="13"/>
        <v>0.76910991628634906</v>
      </c>
      <c r="K203" s="23">
        <f t="shared" si="14"/>
        <v>246.68021303258146</v>
      </c>
      <c r="L203" s="16" t="str">
        <f t="shared" si="15"/>
        <v/>
      </c>
    </row>
    <row r="204" spans="1:12">
      <c r="A204" s="11">
        <v>45809</v>
      </c>
      <c r="B204" s="6" t="s">
        <v>77</v>
      </c>
      <c r="C204" s="6" t="s">
        <v>1144</v>
      </c>
      <c r="D204" s="22">
        <v>67546.28</v>
      </c>
      <c r="E204" s="22">
        <v>47599.08</v>
      </c>
      <c r="F204" s="6">
        <v>930</v>
      </c>
      <c r="G204" s="6">
        <v>17</v>
      </c>
      <c r="H204" s="6">
        <v>14</v>
      </c>
      <c r="I204" s="13">
        <f t="shared" si="12"/>
        <v>913</v>
      </c>
      <c r="J204" s="16">
        <f t="shared" si="13"/>
        <v>0.70468840030864766</v>
      </c>
      <c r="K204" s="23">
        <f t="shared" si="14"/>
        <v>73.982782037239872</v>
      </c>
      <c r="L204" s="16" t="str">
        <f t="shared" si="15"/>
        <v/>
      </c>
    </row>
    <row r="205" spans="1:12">
      <c r="A205" s="11">
        <v>45809</v>
      </c>
      <c r="B205" s="6" t="s">
        <v>77</v>
      </c>
      <c r="C205" s="6" t="s">
        <v>1145</v>
      </c>
      <c r="D205" s="22">
        <v>104165.81</v>
      </c>
      <c r="E205" s="22">
        <v>77680.61</v>
      </c>
      <c r="F205" s="6">
        <v>644</v>
      </c>
      <c r="G205" s="6">
        <v>12</v>
      </c>
      <c r="H205" s="6">
        <v>14</v>
      </c>
      <c r="I205" s="13">
        <f t="shared" si="12"/>
        <v>632</v>
      </c>
      <c r="J205" s="16">
        <f t="shared" si="13"/>
        <v>0.74573998896566929</v>
      </c>
      <c r="K205" s="23">
        <f t="shared" si="14"/>
        <v>164.81931962025317</v>
      </c>
      <c r="L205" s="16" t="str">
        <f t="shared" si="15"/>
        <v/>
      </c>
    </row>
    <row r="206" spans="1:12">
      <c r="A206" s="11">
        <v>45809</v>
      </c>
      <c r="B206" s="6" t="s">
        <v>80</v>
      </c>
      <c r="C206" s="6" t="s">
        <v>1143</v>
      </c>
      <c r="D206" s="22">
        <v>217034.47</v>
      </c>
      <c r="E206" s="22">
        <v>165622.67000000001</v>
      </c>
      <c r="F206" s="6">
        <v>945</v>
      </c>
      <c r="G206" s="6">
        <v>13</v>
      </c>
      <c r="H206" s="6">
        <v>16</v>
      </c>
      <c r="I206" s="13">
        <f t="shared" si="12"/>
        <v>932</v>
      </c>
      <c r="J206" s="16">
        <f t="shared" si="13"/>
        <v>0.76311689106343339</v>
      </c>
      <c r="K206" s="23">
        <f t="shared" si="14"/>
        <v>232.86960300429186</v>
      </c>
      <c r="L206" s="16" t="str">
        <f t="shared" si="15"/>
        <v/>
      </c>
    </row>
    <row r="207" spans="1:12">
      <c r="A207" s="11">
        <v>45809</v>
      </c>
      <c r="B207" s="6" t="s">
        <v>80</v>
      </c>
      <c r="C207" s="6" t="s">
        <v>1144</v>
      </c>
      <c r="D207" s="22">
        <v>81361.119999999995</v>
      </c>
      <c r="E207" s="22">
        <v>57712.32</v>
      </c>
      <c r="F207" s="6">
        <v>1125</v>
      </c>
      <c r="G207" s="6">
        <v>18</v>
      </c>
      <c r="H207" s="6">
        <v>16</v>
      </c>
      <c r="I207" s="13">
        <f t="shared" si="12"/>
        <v>1107</v>
      </c>
      <c r="J207" s="16">
        <f t="shared" si="13"/>
        <v>0.70933536804803088</v>
      </c>
      <c r="K207" s="23">
        <f t="shared" si="14"/>
        <v>73.496946702800358</v>
      </c>
      <c r="L207" s="16" t="str">
        <f t="shared" si="15"/>
        <v/>
      </c>
    </row>
    <row r="208" spans="1:12">
      <c r="A208" s="11">
        <v>45809</v>
      </c>
      <c r="B208" s="6" t="s">
        <v>80</v>
      </c>
      <c r="C208" s="6" t="s">
        <v>1145</v>
      </c>
      <c r="D208" s="22">
        <v>114681.65</v>
      </c>
      <c r="E208" s="22">
        <v>85772.45</v>
      </c>
      <c r="F208" s="6">
        <v>829</v>
      </c>
      <c r="G208" s="6">
        <v>21</v>
      </c>
      <c r="H208" s="6">
        <v>16</v>
      </c>
      <c r="I208" s="13">
        <f t="shared" si="12"/>
        <v>808</v>
      </c>
      <c r="J208" s="16">
        <f t="shared" si="13"/>
        <v>0.74791782294726317</v>
      </c>
      <c r="K208" s="23">
        <f t="shared" si="14"/>
        <v>141.93273514851484</v>
      </c>
      <c r="L208" s="16" t="str">
        <f t="shared" si="15"/>
        <v/>
      </c>
    </row>
    <row r="209" spans="1:12">
      <c r="A209" s="11">
        <v>45809</v>
      </c>
      <c r="B209" s="6" t="s">
        <v>82</v>
      </c>
      <c r="C209" s="6" t="s">
        <v>1143</v>
      </c>
      <c r="D209" s="22">
        <v>243196.28</v>
      </c>
      <c r="E209" s="22">
        <v>187419.68</v>
      </c>
      <c r="F209" s="6">
        <v>1014</v>
      </c>
      <c r="G209" s="6">
        <v>12</v>
      </c>
      <c r="H209" s="6">
        <v>15</v>
      </c>
      <c r="I209" s="13">
        <f t="shared" si="12"/>
        <v>1002</v>
      </c>
      <c r="J209" s="16">
        <f t="shared" si="13"/>
        <v>0.77065191951126877</v>
      </c>
      <c r="K209" s="23">
        <f t="shared" si="14"/>
        <v>242.71085828343314</v>
      </c>
      <c r="L209" s="16" t="str">
        <f t="shared" si="15"/>
        <v/>
      </c>
    </row>
    <row r="210" spans="1:12">
      <c r="A210" s="11">
        <v>45809</v>
      </c>
      <c r="B210" s="6" t="s">
        <v>82</v>
      </c>
      <c r="C210" s="6" t="s">
        <v>1144</v>
      </c>
      <c r="D210" s="22">
        <v>80857.81</v>
      </c>
      <c r="E210" s="22">
        <v>56824.01</v>
      </c>
      <c r="F210" s="6">
        <v>1227</v>
      </c>
      <c r="G210" s="6">
        <v>23</v>
      </c>
      <c r="H210" s="6">
        <v>15</v>
      </c>
      <c r="I210" s="13">
        <f t="shared" si="12"/>
        <v>1204</v>
      </c>
      <c r="J210" s="16">
        <f t="shared" si="13"/>
        <v>0.7027646432669894</v>
      </c>
      <c r="K210" s="23">
        <f t="shared" si="14"/>
        <v>67.157649501661126</v>
      </c>
      <c r="L210" s="16" t="str">
        <f t="shared" si="15"/>
        <v/>
      </c>
    </row>
    <row r="211" spans="1:12">
      <c r="A211" s="11">
        <v>45809</v>
      </c>
      <c r="B211" s="6" t="s">
        <v>82</v>
      </c>
      <c r="C211" s="6" t="s">
        <v>1145</v>
      </c>
      <c r="D211" s="22">
        <v>122885.06</v>
      </c>
      <c r="E211" s="22">
        <v>91644.26</v>
      </c>
      <c r="F211" s="6">
        <v>886</v>
      </c>
      <c r="G211" s="6">
        <v>23</v>
      </c>
      <c r="H211" s="6">
        <v>15</v>
      </c>
      <c r="I211" s="13">
        <f t="shared" si="12"/>
        <v>863</v>
      </c>
      <c r="J211" s="16">
        <f t="shared" si="13"/>
        <v>0.74577218744084917</v>
      </c>
      <c r="K211" s="23">
        <f t="shared" si="14"/>
        <v>142.39288528389341</v>
      </c>
      <c r="L211" s="16" t="str">
        <f t="shared" si="15"/>
        <v/>
      </c>
    </row>
    <row r="212" spans="1:12">
      <c r="A212" s="11">
        <v>45809</v>
      </c>
      <c r="B212" s="6" t="s">
        <v>83</v>
      </c>
      <c r="C212" s="6" t="s">
        <v>1143</v>
      </c>
      <c r="D212" s="22">
        <v>321750.84999999998</v>
      </c>
      <c r="E212" s="22">
        <v>246917.85</v>
      </c>
      <c r="F212" s="6">
        <v>1266</v>
      </c>
      <c r="G212" s="6">
        <v>19</v>
      </c>
      <c r="H212" s="6">
        <v>19</v>
      </c>
      <c r="I212" s="13">
        <f t="shared" si="12"/>
        <v>1247</v>
      </c>
      <c r="J212" s="16">
        <f t="shared" si="13"/>
        <v>0.76741941785079981</v>
      </c>
      <c r="K212" s="23">
        <f t="shared" si="14"/>
        <v>258.01992782678428</v>
      </c>
      <c r="L212" s="16" t="str">
        <f t="shared" si="15"/>
        <v/>
      </c>
    </row>
    <row r="213" spans="1:12">
      <c r="A213" s="11">
        <v>45809</v>
      </c>
      <c r="B213" s="6" t="s">
        <v>83</v>
      </c>
      <c r="C213" s="6" t="s">
        <v>1144</v>
      </c>
      <c r="D213" s="22">
        <v>103116.1</v>
      </c>
      <c r="E213" s="22">
        <v>72702.5</v>
      </c>
      <c r="F213" s="6">
        <v>1477</v>
      </c>
      <c r="G213" s="6">
        <v>29</v>
      </c>
      <c r="H213" s="6">
        <v>19</v>
      </c>
      <c r="I213" s="13">
        <f t="shared" si="12"/>
        <v>1448</v>
      </c>
      <c r="J213" s="16">
        <f t="shared" si="13"/>
        <v>0.7050547877586526</v>
      </c>
      <c r="K213" s="23">
        <f t="shared" si="14"/>
        <v>71.212776243093927</v>
      </c>
      <c r="L213" s="16" t="str">
        <f t="shared" si="15"/>
        <v/>
      </c>
    </row>
    <row r="214" spans="1:12">
      <c r="A214" s="11">
        <v>45809</v>
      </c>
      <c r="B214" s="6" t="s">
        <v>83</v>
      </c>
      <c r="C214" s="6" t="s">
        <v>1145</v>
      </c>
      <c r="D214" s="22">
        <v>184925.34</v>
      </c>
      <c r="E214" s="22">
        <v>138470.94</v>
      </c>
      <c r="F214" s="6">
        <v>1021</v>
      </c>
      <c r="G214" s="6">
        <v>18</v>
      </c>
      <c r="H214" s="6">
        <v>19</v>
      </c>
      <c r="I214" s="13">
        <f t="shared" si="12"/>
        <v>1003</v>
      </c>
      <c r="J214" s="16">
        <f t="shared" si="13"/>
        <v>0.74879375644246482</v>
      </c>
      <c r="K214" s="23">
        <f t="shared" si="14"/>
        <v>184.37222333000997</v>
      </c>
      <c r="L214" s="16" t="str">
        <f t="shared" si="15"/>
        <v/>
      </c>
    </row>
    <row r="215" spans="1:12">
      <c r="A215" s="11">
        <v>45809</v>
      </c>
      <c r="B215" s="6" t="s">
        <v>84</v>
      </c>
      <c r="C215" s="6" t="s">
        <v>1143</v>
      </c>
      <c r="D215" s="22">
        <v>341578.77</v>
      </c>
      <c r="E215" s="22">
        <v>262746.17</v>
      </c>
      <c r="F215" s="6">
        <v>1423</v>
      </c>
      <c r="G215" s="6">
        <v>26</v>
      </c>
      <c r="H215" s="6">
        <v>24</v>
      </c>
      <c r="I215" s="13">
        <f t="shared" si="12"/>
        <v>1397</v>
      </c>
      <c r="J215" s="16">
        <f t="shared" si="13"/>
        <v>0.76921106660112382</v>
      </c>
      <c r="K215" s="23">
        <f t="shared" si="14"/>
        <v>244.50878310665715</v>
      </c>
      <c r="L215" s="16" t="str">
        <f t="shared" si="15"/>
        <v/>
      </c>
    </row>
    <row r="216" spans="1:12">
      <c r="A216" s="11">
        <v>45809</v>
      </c>
      <c r="B216" s="6" t="s">
        <v>84</v>
      </c>
      <c r="C216" s="6" t="s">
        <v>1144</v>
      </c>
      <c r="D216" s="22">
        <v>119763.73</v>
      </c>
      <c r="E216" s="22">
        <v>84564.93</v>
      </c>
      <c r="F216" s="6">
        <v>1674</v>
      </c>
      <c r="G216" s="6">
        <v>27</v>
      </c>
      <c r="H216" s="6">
        <v>24</v>
      </c>
      <c r="I216" s="13">
        <f t="shared" si="12"/>
        <v>1647</v>
      </c>
      <c r="J216" s="16">
        <f t="shared" si="13"/>
        <v>0.70609799811679208</v>
      </c>
      <c r="K216" s="23">
        <f t="shared" si="14"/>
        <v>72.716290224650876</v>
      </c>
      <c r="L216" s="16" t="str">
        <f t="shared" si="15"/>
        <v/>
      </c>
    </row>
    <row r="217" spans="1:12">
      <c r="A217" s="11">
        <v>45809</v>
      </c>
      <c r="B217" s="6" t="s">
        <v>84</v>
      </c>
      <c r="C217" s="6" t="s">
        <v>1145</v>
      </c>
      <c r="D217" s="22">
        <v>178215.9</v>
      </c>
      <c r="E217" s="22">
        <v>133163.1</v>
      </c>
      <c r="F217" s="6">
        <v>1127</v>
      </c>
      <c r="G217" s="6">
        <v>20</v>
      </c>
      <c r="H217" s="6">
        <v>24</v>
      </c>
      <c r="I217" s="13">
        <f t="shared" si="12"/>
        <v>1107</v>
      </c>
      <c r="J217" s="16">
        <f t="shared" si="13"/>
        <v>0.74720100731752892</v>
      </c>
      <c r="K217" s="23">
        <f t="shared" si="14"/>
        <v>160.989972899729</v>
      </c>
      <c r="L217" s="16" t="str">
        <f t="shared" si="15"/>
        <v/>
      </c>
    </row>
    <row r="218" spans="1:12">
      <c r="A218" s="11">
        <v>45839</v>
      </c>
      <c r="B218" s="6" t="s">
        <v>53</v>
      </c>
      <c r="C218" s="6" t="s">
        <v>1143</v>
      </c>
      <c r="D218" s="22">
        <v>128517.1</v>
      </c>
      <c r="E218" s="22">
        <v>98845.7</v>
      </c>
      <c r="F218" s="6">
        <v>469</v>
      </c>
      <c r="G218" s="6">
        <v>2</v>
      </c>
      <c r="H218" s="6">
        <v>7</v>
      </c>
      <c r="I218" s="13">
        <f t="shared" si="12"/>
        <v>467</v>
      </c>
      <c r="J218" s="16">
        <f t="shared" si="13"/>
        <v>0.76912488688275715</v>
      </c>
      <c r="K218" s="23">
        <f t="shared" si="14"/>
        <v>275.19721627408995</v>
      </c>
      <c r="L218" s="16" t="str">
        <f t="shared" si="15"/>
        <v/>
      </c>
    </row>
    <row r="219" spans="1:12">
      <c r="A219" s="11">
        <v>45839</v>
      </c>
      <c r="B219" s="6" t="s">
        <v>53</v>
      </c>
      <c r="C219" s="6" t="s">
        <v>1144</v>
      </c>
      <c r="D219" s="22">
        <v>45250.080000000002</v>
      </c>
      <c r="E219" s="22">
        <v>31751.279999999999</v>
      </c>
      <c r="F219" s="6">
        <v>602</v>
      </c>
      <c r="G219" s="6">
        <v>8</v>
      </c>
      <c r="H219" s="6">
        <v>7</v>
      </c>
      <c r="I219" s="13">
        <f t="shared" si="12"/>
        <v>594</v>
      </c>
      <c r="J219" s="16">
        <f t="shared" si="13"/>
        <v>0.70168450530916182</v>
      </c>
      <c r="K219" s="23">
        <f t="shared" si="14"/>
        <v>76.178585858585862</v>
      </c>
      <c r="L219" s="16" t="str">
        <f t="shared" si="15"/>
        <v/>
      </c>
    </row>
    <row r="220" spans="1:12">
      <c r="A220" s="11">
        <v>45839</v>
      </c>
      <c r="B220" s="6" t="s">
        <v>53</v>
      </c>
      <c r="C220" s="6" t="s">
        <v>1145</v>
      </c>
      <c r="D220" s="22">
        <v>67035.77</v>
      </c>
      <c r="E220" s="22">
        <v>50450.57</v>
      </c>
      <c r="F220" s="6">
        <v>386</v>
      </c>
      <c r="G220" s="6">
        <v>8</v>
      </c>
      <c r="H220" s="6">
        <v>7</v>
      </c>
      <c r="I220" s="13">
        <f t="shared" si="12"/>
        <v>378</v>
      </c>
      <c r="J220" s="16">
        <f t="shared" si="13"/>
        <v>0.75259178793650017</v>
      </c>
      <c r="K220" s="23">
        <f t="shared" si="14"/>
        <v>177.34330687830689</v>
      </c>
      <c r="L220" s="16" t="str">
        <f t="shared" si="15"/>
        <v/>
      </c>
    </row>
    <row r="221" spans="1:12">
      <c r="A221" s="11">
        <v>45839</v>
      </c>
      <c r="B221" s="6" t="s">
        <v>57</v>
      </c>
      <c r="C221" s="6" t="s">
        <v>1143</v>
      </c>
      <c r="D221" s="22">
        <v>81559.94</v>
      </c>
      <c r="E221" s="22">
        <v>63093.14</v>
      </c>
      <c r="F221" s="6">
        <v>329</v>
      </c>
      <c r="G221" s="6">
        <v>8</v>
      </c>
      <c r="H221" s="6">
        <v>7</v>
      </c>
      <c r="I221" s="13">
        <f t="shared" si="12"/>
        <v>321</v>
      </c>
      <c r="J221" s="16">
        <f t="shared" si="13"/>
        <v>0.77358001979893554</v>
      </c>
      <c r="K221" s="23">
        <f t="shared" si="14"/>
        <v>254.08080996884735</v>
      </c>
      <c r="L221" s="16" t="str">
        <f t="shared" si="15"/>
        <v/>
      </c>
    </row>
    <row r="222" spans="1:12">
      <c r="A222" s="11">
        <v>45839</v>
      </c>
      <c r="B222" s="6" t="s">
        <v>57</v>
      </c>
      <c r="C222" s="6" t="s">
        <v>1144</v>
      </c>
      <c r="D222" s="22">
        <v>27467.26</v>
      </c>
      <c r="E222" s="22">
        <v>19418.66</v>
      </c>
      <c r="F222" s="6">
        <v>385</v>
      </c>
      <c r="G222" s="6">
        <v>5</v>
      </c>
      <c r="H222" s="6">
        <v>7</v>
      </c>
      <c r="I222" s="13">
        <f t="shared" si="12"/>
        <v>380</v>
      </c>
      <c r="J222" s="16">
        <f t="shared" si="13"/>
        <v>0.70697477651575003</v>
      </c>
      <c r="K222" s="23">
        <f t="shared" si="14"/>
        <v>72.282263157894732</v>
      </c>
      <c r="L222" s="16" t="str">
        <f t="shared" si="15"/>
        <v/>
      </c>
    </row>
    <row r="223" spans="1:12">
      <c r="A223" s="11">
        <v>45839</v>
      </c>
      <c r="B223" s="6" t="s">
        <v>57</v>
      </c>
      <c r="C223" s="6" t="s">
        <v>1145</v>
      </c>
      <c r="D223" s="22">
        <v>38941.699999999997</v>
      </c>
      <c r="E223" s="22">
        <v>29093.3</v>
      </c>
      <c r="F223" s="6">
        <v>266</v>
      </c>
      <c r="G223" s="6">
        <v>9</v>
      </c>
      <c r="H223" s="6">
        <v>7</v>
      </c>
      <c r="I223" s="13">
        <f t="shared" si="12"/>
        <v>257</v>
      </c>
      <c r="J223" s="16">
        <f t="shared" si="13"/>
        <v>0.747098868308266</v>
      </c>
      <c r="K223" s="23">
        <f t="shared" si="14"/>
        <v>151.52412451361866</v>
      </c>
      <c r="L223" s="16" t="str">
        <f t="shared" si="15"/>
        <v/>
      </c>
    </row>
    <row r="224" spans="1:12">
      <c r="A224" s="11">
        <v>45839</v>
      </c>
      <c r="B224" s="6" t="s">
        <v>61</v>
      </c>
      <c r="C224" s="6" t="s">
        <v>1143</v>
      </c>
      <c r="D224" s="22">
        <v>106169.41</v>
      </c>
      <c r="E224" s="22">
        <v>81561.31</v>
      </c>
      <c r="F224" s="6">
        <v>488</v>
      </c>
      <c r="G224" s="6">
        <v>7</v>
      </c>
      <c r="H224" s="6">
        <v>9</v>
      </c>
      <c r="I224" s="13">
        <f t="shared" si="12"/>
        <v>481</v>
      </c>
      <c r="J224" s="16">
        <f t="shared" si="13"/>
        <v>0.76821854807331036</v>
      </c>
      <c r="K224" s="23">
        <f t="shared" si="14"/>
        <v>220.72642411642411</v>
      </c>
      <c r="L224" s="16" t="str">
        <f t="shared" si="15"/>
        <v/>
      </c>
    </row>
    <row r="225" spans="1:12">
      <c r="A225" s="11">
        <v>45839</v>
      </c>
      <c r="B225" s="6" t="s">
        <v>61</v>
      </c>
      <c r="C225" s="6" t="s">
        <v>1144</v>
      </c>
      <c r="D225" s="22">
        <v>38623.199999999997</v>
      </c>
      <c r="E225" s="22">
        <v>27332.2</v>
      </c>
      <c r="F225" s="6">
        <v>585</v>
      </c>
      <c r="G225" s="6">
        <v>11</v>
      </c>
      <c r="H225" s="6">
        <v>9</v>
      </c>
      <c r="I225" s="13">
        <f t="shared" si="12"/>
        <v>574</v>
      </c>
      <c r="J225" s="16">
        <f t="shared" si="13"/>
        <v>0.70766275192112515</v>
      </c>
      <c r="K225" s="23">
        <f t="shared" si="14"/>
        <v>67.287804878048775</v>
      </c>
      <c r="L225" s="16" t="str">
        <f t="shared" si="15"/>
        <v/>
      </c>
    </row>
    <row r="226" spans="1:12">
      <c r="A226" s="11">
        <v>45839</v>
      </c>
      <c r="B226" s="6" t="s">
        <v>61</v>
      </c>
      <c r="C226" s="6" t="s">
        <v>1145</v>
      </c>
      <c r="D226" s="22">
        <v>56506.83</v>
      </c>
      <c r="E226" s="22">
        <v>41947.23</v>
      </c>
      <c r="F226" s="6">
        <v>411</v>
      </c>
      <c r="G226" s="6">
        <v>5</v>
      </c>
      <c r="H226" s="6">
        <v>9</v>
      </c>
      <c r="I226" s="13">
        <f t="shared" si="12"/>
        <v>406</v>
      </c>
      <c r="J226" s="16">
        <f t="shared" si="13"/>
        <v>0.74233911192682378</v>
      </c>
      <c r="K226" s="23">
        <f t="shared" si="14"/>
        <v>139.17938423645322</v>
      </c>
      <c r="L226" s="16" t="str">
        <f t="shared" si="15"/>
        <v/>
      </c>
    </row>
    <row r="227" spans="1:12">
      <c r="A227" s="11">
        <v>45839</v>
      </c>
      <c r="B227" s="6" t="s">
        <v>65</v>
      </c>
      <c r="C227" s="6" t="s">
        <v>1143</v>
      </c>
      <c r="D227" s="22">
        <v>223863.46</v>
      </c>
      <c r="E227" s="22">
        <v>171745.46</v>
      </c>
      <c r="F227" s="6">
        <v>909</v>
      </c>
      <c r="G227" s="6">
        <v>24</v>
      </c>
      <c r="H227" s="6">
        <v>16</v>
      </c>
      <c r="I227" s="13">
        <f t="shared" si="12"/>
        <v>885</v>
      </c>
      <c r="J227" s="16">
        <f t="shared" si="13"/>
        <v>0.76718844602866409</v>
      </c>
      <c r="K227" s="23">
        <f t="shared" si="14"/>
        <v>252.95306214689265</v>
      </c>
      <c r="L227" s="16" t="str">
        <f t="shared" si="15"/>
        <v/>
      </c>
    </row>
    <row r="228" spans="1:12">
      <c r="A228" s="11">
        <v>45839</v>
      </c>
      <c r="B228" s="6" t="s">
        <v>65</v>
      </c>
      <c r="C228" s="6" t="s">
        <v>1144</v>
      </c>
      <c r="D228" s="22">
        <v>81775.28</v>
      </c>
      <c r="E228" s="22">
        <v>57740.08</v>
      </c>
      <c r="F228" s="6">
        <v>1088</v>
      </c>
      <c r="G228" s="6">
        <v>19</v>
      </c>
      <c r="H228" s="6">
        <v>16</v>
      </c>
      <c r="I228" s="13">
        <f t="shared" si="12"/>
        <v>1069</v>
      </c>
      <c r="J228" s="16">
        <f t="shared" si="13"/>
        <v>0.70608232707977281</v>
      </c>
      <c r="K228" s="23">
        <f t="shared" si="14"/>
        <v>76.496987839101962</v>
      </c>
      <c r="L228" s="16" t="str">
        <f t="shared" si="15"/>
        <v/>
      </c>
    </row>
    <row r="229" spans="1:12">
      <c r="A229" s="11">
        <v>45839</v>
      </c>
      <c r="B229" s="6" t="s">
        <v>65</v>
      </c>
      <c r="C229" s="6" t="s">
        <v>1145</v>
      </c>
      <c r="D229" s="22">
        <v>114304.69</v>
      </c>
      <c r="E229" s="22">
        <v>85709.89</v>
      </c>
      <c r="F229" s="6">
        <v>799</v>
      </c>
      <c r="G229" s="6">
        <v>20</v>
      </c>
      <c r="H229" s="6">
        <v>16</v>
      </c>
      <c r="I229" s="13">
        <f t="shared" si="12"/>
        <v>779</v>
      </c>
      <c r="J229" s="16">
        <f t="shared" si="13"/>
        <v>0.74983703643306321</v>
      </c>
      <c r="K229" s="23">
        <f t="shared" si="14"/>
        <v>146.73259306803595</v>
      </c>
      <c r="L229" s="16" t="str">
        <f t="shared" si="15"/>
        <v/>
      </c>
    </row>
    <row r="230" spans="1:12">
      <c r="A230" s="11">
        <v>45839</v>
      </c>
      <c r="B230" s="6" t="s">
        <v>68</v>
      </c>
      <c r="C230" s="6" t="s">
        <v>1143</v>
      </c>
      <c r="D230" s="22">
        <v>177093.7</v>
      </c>
      <c r="E230" s="22">
        <v>135970.20000000001</v>
      </c>
      <c r="F230" s="6">
        <v>770</v>
      </c>
      <c r="G230" s="6">
        <v>14</v>
      </c>
      <c r="H230" s="6">
        <v>17</v>
      </c>
      <c r="I230" s="13">
        <f t="shared" si="12"/>
        <v>756</v>
      </c>
      <c r="J230" s="16">
        <f t="shared" si="13"/>
        <v>0.76778677050623489</v>
      </c>
      <c r="K230" s="23">
        <f t="shared" si="14"/>
        <v>234.25092592592594</v>
      </c>
      <c r="L230" s="16" t="str">
        <f t="shared" si="15"/>
        <v/>
      </c>
    </row>
    <row r="231" spans="1:12">
      <c r="A231" s="11">
        <v>45839</v>
      </c>
      <c r="B231" s="6" t="s">
        <v>68</v>
      </c>
      <c r="C231" s="6" t="s">
        <v>1144</v>
      </c>
      <c r="D231" s="22">
        <v>64401.94</v>
      </c>
      <c r="E231" s="22">
        <v>45401.14</v>
      </c>
      <c r="F231" s="6">
        <v>894</v>
      </c>
      <c r="G231" s="6">
        <v>17</v>
      </c>
      <c r="H231" s="6">
        <v>17</v>
      </c>
      <c r="I231" s="13">
        <f t="shared" si="12"/>
        <v>877</v>
      </c>
      <c r="J231" s="16">
        <f t="shared" si="13"/>
        <v>0.70496540942710728</v>
      </c>
      <c r="K231" s="23">
        <f t="shared" si="14"/>
        <v>73.434367160775366</v>
      </c>
      <c r="L231" s="16" t="str">
        <f t="shared" si="15"/>
        <v/>
      </c>
    </row>
    <row r="232" spans="1:12">
      <c r="A232" s="11">
        <v>45839</v>
      </c>
      <c r="B232" s="6" t="s">
        <v>68</v>
      </c>
      <c r="C232" s="6" t="s">
        <v>1145</v>
      </c>
      <c r="D232" s="22">
        <v>106937.39</v>
      </c>
      <c r="E232" s="22">
        <v>79799.39</v>
      </c>
      <c r="F232" s="6">
        <v>657</v>
      </c>
      <c r="G232" s="6">
        <v>15</v>
      </c>
      <c r="H232" s="6">
        <v>17</v>
      </c>
      <c r="I232" s="13">
        <f t="shared" si="12"/>
        <v>642</v>
      </c>
      <c r="J232" s="16">
        <f t="shared" si="13"/>
        <v>0.74622533802255697</v>
      </c>
      <c r="K232" s="23">
        <f t="shared" si="14"/>
        <v>166.56914330218069</v>
      </c>
      <c r="L232" s="16" t="str">
        <f t="shared" si="15"/>
        <v/>
      </c>
    </row>
    <row r="233" spans="1:12">
      <c r="A233" s="11">
        <v>45839</v>
      </c>
      <c r="B233" s="6" t="s">
        <v>71</v>
      </c>
      <c r="C233" s="6" t="s">
        <v>1143</v>
      </c>
      <c r="D233" s="22">
        <v>117858.13</v>
      </c>
      <c r="E233" s="22">
        <v>90229.43</v>
      </c>
      <c r="F233" s="6">
        <v>511</v>
      </c>
      <c r="G233" s="6">
        <v>11</v>
      </c>
      <c r="H233" s="6">
        <v>12</v>
      </c>
      <c r="I233" s="13">
        <f t="shared" si="12"/>
        <v>500</v>
      </c>
      <c r="J233" s="16">
        <f t="shared" si="13"/>
        <v>0.76557663013998267</v>
      </c>
      <c r="K233" s="23">
        <f t="shared" si="14"/>
        <v>235.71626000000001</v>
      </c>
      <c r="L233" s="16" t="str">
        <f t="shared" si="15"/>
        <v/>
      </c>
    </row>
    <row r="234" spans="1:12">
      <c r="A234" s="11">
        <v>45839</v>
      </c>
      <c r="B234" s="6" t="s">
        <v>71</v>
      </c>
      <c r="C234" s="6" t="s">
        <v>1144</v>
      </c>
      <c r="D234" s="22">
        <v>43466.39</v>
      </c>
      <c r="E234" s="22">
        <v>30586.39</v>
      </c>
      <c r="F234" s="6">
        <v>613</v>
      </c>
      <c r="G234" s="6">
        <v>18</v>
      </c>
      <c r="H234" s="6">
        <v>12</v>
      </c>
      <c r="I234" s="13">
        <f t="shared" si="12"/>
        <v>595</v>
      </c>
      <c r="J234" s="16">
        <f t="shared" si="13"/>
        <v>0.70367909550344532</v>
      </c>
      <c r="K234" s="23">
        <f t="shared" si="14"/>
        <v>73.052756302521004</v>
      </c>
      <c r="L234" s="16" t="str">
        <f t="shared" si="15"/>
        <v/>
      </c>
    </row>
    <row r="235" spans="1:12">
      <c r="A235" s="11">
        <v>45839</v>
      </c>
      <c r="B235" s="6" t="s">
        <v>71</v>
      </c>
      <c r="C235" s="6" t="s">
        <v>1145</v>
      </c>
      <c r="D235" s="22">
        <v>64309.73</v>
      </c>
      <c r="E235" s="22">
        <v>48062.93</v>
      </c>
      <c r="F235" s="6">
        <v>412</v>
      </c>
      <c r="G235" s="6">
        <v>4</v>
      </c>
      <c r="H235" s="6">
        <v>12</v>
      </c>
      <c r="I235" s="13">
        <f t="shared" si="12"/>
        <v>408</v>
      </c>
      <c r="J235" s="16">
        <f t="shared" si="13"/>
        <v>0.74736637830698405</v>
      </c>
      <c r="K235" s="23">
        <f t="shared" si="14"/>
        <v>157.62188725490196</v>
      </c>
      <c r="L235" s="16" t="str">
        <f t="shared" si="15"/>
        <v/>
      </c>
    </row>
    <row r="236" spans="1:12">
      <c r="A236" s="11">
        <v>45839</v>
      </c>
      <c r="B236" s="6" t="s">
        <v>74</v>
      </c>
      <c r="C236" s="6" t="s">
        <v>1143</v>
      </c>
      <c r="D236" s="22">
        <v>770977.37</v>
      </c>
      <c r="E236" s="22">
        <v>592578.27</v>
      </c>
      <c r="F236" s="6">
        <v>3153</v>
      </c>
      <c r="G236" s="6">
        <v>64</v>
      </c>
      <c r="H236" s="6">
        <v>51</v>
      </c>
      <c r="I236" s="13">
        <f t="shared" si="12"/>
        <v>3089</v>
      </c>
      <c r="J236" s="16">
        <f t="shared" si="13"/>
        <v>0.76860656753128831</v>
      </c>
      <c r="K236" s="23">
        <f t="shared" si="14"/>
        <v>249.58801230171576</v>
      </c>
      <c r="L236" s="16" t="str">
        <f t="shared" si="15"/>
        <v/>
      </c>
    </row>
    <row r="237" spans="1:12">
      <c r="A237" s="11">
        <v>45839</v>
      </c>
      <c r="B237" s="6" t="s">
        <v>74</v>
      </c>
      <c r="C237" s="6" t="s">
        <v>1144</v>
      </c>
      <c r="D237" s="22">
        <v>275811.46000000002</v>
      </c>
      <c r="E237" s="22">
        <v>194631.06</v>
      </c>
      <c r="F237" s="6">
        <v>3767</v>
      </c>
      <c r="G237" s="6">
        <v>54</v>
      </c>
      <c r="H237" s="6">
        <v>51</v>
      </c>
      <c r="I237" s="13">
        <f t="shared" si="12"/>
        <v>3713</v>
      </c>
      <c r="J237" s="16">
        <f t="shared" si="13"/>
        <v>0.70566705241326799</v>
      </c>
      <c r="K237" s="23">
        <f t="shared" si="14"/>
        <v>74.282644761648271</v>
      </c>
      <c r="L237" s="16" t="str">
        <f t="shared" si="15"/>
        <v/>
      </c>
    </row>
    <row r="238" spans="1:12">
      <c r="A238" s="11">
        <v>45839</v>
      </c>
      <c r="B238" s="6" t="s">
        <v>74</v>
      </c>
      <c r="C238" s="6" t="s">
        <v>1145</v>
      </c>
      <c r="D238" s="22">
        <v>389315.49</v>
      </c>
      <c r="E238" s="22">
        <v>290868.69</v>
      </c>
      <c r="F238" s="6">
        <v>2698</v>
      </c>
      <c r="G238" s="6">
        <v>47</v>
      </c>
      <c r="H238" s="6">
        <v>51</v>
      </c>
      <c r="I238" s="13">
        <f t="shared" si="12"/>
        <v>2651</v>
      </c>
      <c r="J238" s="16">
        <f t="shared" si="13"/>
        <v>0.74712847927011594</v>
      </c>
      <c r="K238" s="23">
        <f t="shared" si="14"/>
        <v>146.85608826857788</v>
      </c>
      <c r="L238" s="16" t="str">
        <f t="shared" si="15"/>
        <v/>
      </c>
    </row>
    <row r="239" spans="1:12">
      <c r="A239" s="11">
        <v>45839</v>
      </c>
      <c r="B239" s="6" t="s">
        <v>77</v>
      </c>
      <c r="C239" s="6" t="s">
        <v>1143</v>
      </c>
      <c r="D239" s="22">
        <v>132605.34</v>
      </c>
      <c r="E239" s="22">
        <v>101454.44</v>
      </c>
      <c r="F239" s="6">
        <v>633</v>
      </c>
      <c r="G239" s="6">
        <v>19</v>
      </c>
      <c r="H239" s="6">
        <v>13</v>
      </c>
      <c r="I239" s="13">
        <f t="shared" si="12"/>
        <v>614</v>
      </c>
      <c r="J239" s="16">
        <f t="shared" si="13"/>
        <v>0.76508562928159607</v>
      </c>
      <c r="K239" s="23">
        <f t="shared" si="14"/>
        <v>215.96960912052117</v>
      </c>
      <c r="L239" s="16" t="str">
        <f t="shared" si="15"/>
        <v/>
      </c>
    </row>
    <row r="240" spans="1:12">
      <c r="A240" s="11">
        <v>45839</v>
      </c>
      <c r="B240" s="6" t="s">
        <v>77</v>
      </c>
      <c r="C240" s="6" t="s">
        <v>1144</v>
      </c>
      <c r="D240" s="22">
        <v>53967.62</v>
      </c>
      <c r="E240" s="22">
        <v>38132.22</v>
      </c>
      <c r="F240" s="6">
        <v>755</v>
      </c>
      <c r="G240" s="6">
        <v>12</v>
      </c>
      <c r="H240" s="6">
        <v>13</v>
      </c>
      <c r="I240" s="13">
        <f t="shared" si="12"/>
        <v>743</v>
      </c>
      <c r="J240" s="16">
        <f t="shared" si="13"/>
        <v>0.70657590607108478</v>
      </c>
      <c r="K240" s="23">
        <f t="shared" si="14"/>
        <v>72.634751009421265</v>
      </c>
      <c r="L240" s="16" t="str">
        <f t="shared" si="15"/>
        <v/>
      </c>
    </row>
    <row r="241" spans="1:12">
      <c r="A241" s="11">
        <v>45839</v>
      </c>
      <c r="B241" s="6" t="s">
        <v>77</v>
      </c>
      <c r="C241" s="6" t="s">
        <v>1145</v>
      </c>
      <c r="D241" s="22">
        <v>78350.570000000007</v>
      </c>
      <c r="E241" s="22">
        <v>58160.57</v>
      </c>
      <c r="F241" s="6">
        <v>518</v>
      </c>
      <c r="G241" s="6">
        <v>9</v>
      </c>
      <c r="H241" s="6">
        <v>13</v>
      </c>
      <c r="I241" s="13">
        <f t="shared" si="12"/>
        <v>509</v>
      </c>
      <c r="J241" s="16">
        <f t="shared" si="13"/>
        <v>0.74231202146965869</v>
      </c>
      <c r="K241" s="23">
        <f t="shared" si="14"/>
        <v>153.93039292730847</v>
      </c>
      <c r="L241" s="16" t="str">
        <f t="shared" si="15"/>
        <v/>
      </c>
    </row>
    <row r="242" spans="1:12">
      <c r="A242" s="11">
        <v>45839</v>
      </c>
      <c r="B242" s="6" t="s">
        <v>80</v>
      </c>
      <c r="C242" s="6" t="s">
        <v>1143</v>
      </c>
      <c r="D242" s="22">
        <v>236419.94</v>
      </c>
      <c r="E242" s="22">
        <v>182360.44</v>
      </c>
      <c r="F242" s="6">
        <v>976</v>
      </c>
      <c r="G242" s="6">
        <v>16</v>
      </c>
      <c r="H242" s="6">
        <v>18</v>
      </c>
      <c r="I242" s="13">
        <f t="shared" si="12"/>
        <v>960</v>
      </c>
      <c r="J242" s="16">
        <f t="shared" si="13"/>
        <v>0.7713411990545298</v>
      </c>
      <c r="K242" s="23">
        <f t="shared" si="14"/>
        <v>246.27077083333333</v>
      </c>
      <c r="L242" s="16" t="str">
        <f t="shared" si="15"/>
        <v/>
      </c>
    </row>
    <row r="243" spans="1:12">
      <c r="A243" s="11">
        <v>45839</v>
      </c>
      <c r="B243" s="6" t="s">
        <v>80</v>
      </c>
      <c r="C243" s="6" t="s">
        <v>1144</v>
      </c>
      <c r="D243" s="22">
        <v>76686.570000000007</v>
      </c>
      <c r="E243" s="22">
        <v>53909.97</v>
      </c>
      <c r="F243" s="6">
        <v>1114</v>
      </c>
      <c r="G243" s="6">
        <v>26</v>
      </c>
      <c r="H243" s="6">
        <v>18</v>
      </c>
      <c r="I243" s="13">
        <f t="shared" si="12"/>
        <v>1088</v>
      </c>
      <c r="J243" s="16">
        <f t="shared" si="13"/>
        <v>0.70299101915759166</v>
      </c>
      <c r="K243" s="23">
        <f t="shared" si="14"/>
        <v>70.483979779411769</v>
      </c>
      <c r="L243" s="16" t="str">
        <f t="shared" si="15"/>
        <v/>
      </c>
    </row>
    <row r="244" spans="1:12">
      <c r="A244" s="11">
        <v>45839</v>
      </c>
      <c r="B244" s="6" t="s">
        <v>80</v>
      </c>
      <c r="C244" s="6" t="s">
        <v>1145</v>
      </c>
      <c r="D244" s="22">
        <v>127312.75</v>
      </c>
      <c r="E244" s="22">
        <v>94819.15</v>
      </c>
      <c r="F244" s="6">
        <v>788</v>
      </c>
      <c r="G244" s="6">
        <v>21</v>
      </c>
      <c r="H244" s="6">
        <v>18</v>
      </c>
      <c r="I244" s="13">
        <f t="shared" si="12"/>
        <v>767</v>
      </c>
      <c r="J244" s="16">
        <f t="shared" si="13"/>
        <v>0.74477340250681878</v>
      </c>
      <c r="K244" s="23">
        <f t="shared" si="14"/>
        <v>165.98794002607562</v>
      </c>
      <c r="L244" s="16" t="str">
        <f t="shared" si="15"/>
        <v/>
      </c>
    </row>
    <row r="245" spans="1:12">
      <c r="A245" s="11">
        <v>45839</v>
      </c>
      <c r="B245" s="6" t="s">
        <v>82</v>
      </c>
      <c r="C245" s="6" t="s">
        <v>1143</v>
      </c>
      <c r="D245" s="22">
        <v>232459.58</v>
      </c>
      <c r="E245" s="22">
        <v>177952.38</v>
      </c>
      <c r="F245" s="6">
        <v>994</v>
      </c>
      <c r="G245" s="6">
        <v>14</v>
      </c>
      <c r="H245" s="6">
        <v>16</v>
      </c>
      <c r="I245" s="13">
        <f t="shared" si="12"/>
        <v>980</v>
      </c>
      <c r="J245" s="16">
        <f t="shared" si="13"/>
        <v>0.76551966582749575</v>
      </c>
      <c r="K245" s="23">
        <f t="shared" si="14"/>
        <v>237.20365306122449</v>
      </c>
      <c r="L245" s="16" t="str">
        <f t="shared" si="15"/>
        <v/>
      </c>
    </row>
    <row r="246" spans="1:12">
      <c r="A246" s="11">
        <v>45839</v>
      </c>
      <c r="B246" s="6" t="s">
        <v>82</v>
      </c>
      <c r="C246" s="6" t="s">
        <v>1144</v>
      </c>
      <c r="D246" s="22">
        <v>78544.03</v>
      </c>
      <c r="E246" s="22">
        <v>55717.03</v>
      </c>
      <c r="F246" s="6">
        <v>1141</v>
      </c>
      <c r="G246" s="6">
        <v>18</v>
      </c>
      <c r="H246" s="6">
        <v>16</v>
      </c>
      <c r="I246" s="13">
        <f t="shared" si="12"/>
        <v>1123</v>
      </c>
      <c r="J246" s="16">
        <f t="shared" si="13"/>
        <v>0.70937320124775871</v>
      </c>
      <c r="K246" s="23">
        <f t="shared" si="14"/>
        <v>69.941255565449694</v>
      </c>
      <c r="L246" s="16" t="str">
        <f t="shared" si="15"/>
        <v/>
      </c>
    </row>
    <row r="247" spans="1:12">
      <c r="A247" s="11">
        <v>45839</v>
      </c>
      <c r="B247" s="6" t="s">
        <v>82</v>
      </c>
      <c r="C247" s="6" t="s">
        <v>1145</v>
      </c>
      <c r="D247" s="22">
        <v>121204.3</v>
      </c>
      <c r="E247" s="22">
        <v>89452.3</v>
      </c>
      <c r="F247" s="6">
        <v>774</v>
      </c>
      <c r="G247" s="6">
        <v>12</v>
      </c>
      <c r="H247" s="6">
        <v>16</v>
      </c>
      <c r="I247" s="13">
        <f t="shared" si="12"/>
        <v>762</v>
      </c>
      <c r="J247" s="16">
        <f t="shared" si="13"/>
        <v>0.73802909632744051</v>
      </c>
      <c r="K247" s="23">
        <f t="shared" si="14"/>
        <v>159.06076115485564</v>
      </c>
      <c r="L247" s="16" t="str">
        <f t="shared" si="15"/>
        <v/>
      </c>
    </row>
    <row r="248" spans="1:12">
      <c r="A248" s="11">
        <v>45839</v>
      </c>
      <c r="B248" s="6" t="s">
        <v>83</v>
      </c>
      <c r="C248" s="6" t="s">
        <v>1143</v>
      </c>
      <c r="D248" s="22">
        <v>272916.90999999997</v>
      </c>
      <c r="E248" s="22">
        <v>209437.01</v>
      </c>
      <c r="F248" s="6">
        <v>1176</v>
      </c>
      <c r="G248" s="6">
        <v>11</v>
      </c>
      <c r="H248" s="6">
        <v>20</v>
      </c>
      <c r="I248" s="13">
        <f t="shared" si="12"/>
        <v>1165</v>
      </c>
      <c r="J248" s="16">
        <f t="shared" si="13"/>
        <v>0.76740210051476854</v>
      </c>
      <c r="K248" s="23">
        <f t="shared" si="14"/>
        <v>234.26344206008582</v>
      </c>
      <c r="L248" s="16" t="str">
        <f t="shared" si="15"/>
        <v/>
      </c>
    </row>
    <row r="249" spans="1:12">
      <c r="A249" s="11">
        <v>45839</v>
      </c>
      <c r="B249" s="6" t="s">
        <v>83</v>
      </c>
      <c r="C249" s="6" t="s">
        <v>1144</v>
      </c>
      <c r="D249" s="22">
        <v>106859.16</v>
      </c>
      <c r="E249" s="22">
        <v>75410.960000000006</v>
      </c>
      <c r="F249" s="6">
        <v>1458</v>
      </c>
      <c r="G249" s="6">
        <v>26</v>
      </c>
      <c r="H249" s="6">
        <v>20</v>
      </c>
      <c r="I249" s="13">
        <f t="shared" si="12"/>
        <v>1432</v>
      </c>
      <c r="J249" s="16">
        <f t="shared" si="13"/>
        <v>0.70570421852464504</v>
      </c>
      <c r="K249" s="23">
        <f t="shared" si="14"/>
        <v>74.622318435754195</v>
      </c>
      <c r="L249" s="16" t="str">
        <f t="shared" si="15"/>
        <v/>
      </c>
    </row>
    <row r="250" spans="1:12">
      <c r="A250" s="11">
        <v>45839</v>
      </c>
      <c r="B250" s="6" t="s">
        <v>83</v>
      </c>
      <c r="C250" s="6" t="s">
        <v>1145</v>
      </c>
      <c r="D250" s="22">
        <v>153755.85</v>
      </c>
      <c r="E250" s="22">
        <v>115114.65</v>
      </c>
      <c r="F250" s="6">
        <v>995</v>
      </c>
      <c r="G250" s="6">
        <v>23</v>
      </c>
      <c r="H250" s="6">
        <v>20</v>
      </c>
      <c r="I250" s="13">
        <f t="shared" si="12"/>
        <v>972</v>
      </c>
      <c r="J250" s="16">
        <f t="shared" si="13"/>
        <v>0.74868468419250378</v>
      </c>
      <c r="K250" s="23">
        <f t="shared" si="14"/>
        <v>158.18503086419753</v>
      </c>
      <c r="L250" s="16" t="str">
        <f t="shared" si="15"/>
        <v/>
      </c>
    </row>
    <row r="251" spans="1:12">
      <c r="A251" s="11">
        <v>45839</v>
      </c>
      <c r="B251" s="6" t="s">
        <v>84</v>
      </c>
      <c r="C251" s="6" t="s">
        <v>1143</v>
      </c>
      <c r="D251" s="22">
        <v>332937.59999999998</v>
      </c>
      <c r="E251" s="22">
        <v>255021.3</v>
      </c>
      <c r="F251" s="6">
        <v>1466</v>
      </c>
      <c r="G251" s="6">
        <v>30</v>
      </c>
      <c r="H251" s="6">
        <v>26</v>
      </c>
      <c r="I251" s="13">
        <f t="shared" si="12"/>
        <v>1436</v>
      </c>
      <c r="J251" s="16">
        <f t="shared" si="13"/>
        <v>0.7659732634583778</v>
      </c>
      <c r="K251" s="23">
        <f t="shared" si="14"/>
        <v>231.85069637883007</v>
      </c>
      <c r="L251" s="16" t="str">
        <f t="shared" si="15"/>
        <v/>
      </c>
    </row>
    <row r="252" spans="1:12">
      <c r="A252" s="11">
        <v>45839</v>
      </c>
      <c r="B252" s="6" t="s">
        <v>84</v>
      </c>
      <c r="C252" s="6" t="s">
        <v>1144</v>
      </c>
      <c r="D252" s="22">
        <v>123660.59</v>
      </c>
      <c r="E252" s="22">
        <v>87452.39</v>
      </c>
      <c r="F252" s="6">
        <v>1742</v>
      </c>
      <c r="G252" s="6">
        <v>31</v>
      </c>
      <c r="H252" s="6">
        <v>26</v>
      </c>
      <c r="I252" s="13">
        <f t="shared" si="12"/>
        <v>1711</v>
      </c>
      <c r="J252" s="16">
        <f t="shared" si="13"/>
        <v>0.70719693315388521</v>
      </c>
      <c r="K252" s="23">
        <f t="shared" si="14"/>
        <v>72.273869082407941</v>
      </c>
      <c r="L252" s="16" t="str">
        <f t="shared" si="15"/>
        <v/>
      </c>
    </row>
    <row r="253" spans="1:12">
      <c r="A253" s="11">
        <v>45839</v>
      </c>
      <c r="B253" s="6" t="s">
        <v>84</v>
      </c>
      <c r="C253" s="6" t="s">
        <v>1145</v>
      </c>
      <c r="D253" s="22">
        <v>186643.02</v>
      </c>
      <c r="E253" s="22">
        <v>139229.82</v>
      </c>
      <c r="F253" s="6">
        <v>1204</v>
      </c>
      <c r="G253" s="6">
        <v>17</v>
      </c>
      <c r="H253" s="6">
        <v>26</v>
      </c>
      <c r="I253" s="13">
        <f t="shared" si="12"/>
        <v>1187</v>
      </c>
      <c r="J253" s="16">
        <f t="shared" si="13"/>
        <v>0.74596853394249629</v>
      </c>
      <c r="K253" s="23">
        <f t="shared" si="14"/>
        <v>157.23927548441449</v>
      </c>
      <c r="L253" s="16" t="str">
        <f t="shared" si="15"/>
        <v/>
      </c>
    </row>
    <row r="254" spans="1:12">
      <c r="A254" s="11">
        <v>45870</v>
      </c>
      <c r="B254" s="6" t="s">
        <v>53</v>
      </c>
      <c r="C254" s="6" t="s">
        <v>1143</v>
      </c>
      <c r="D254" s="22">
        <v>99221.98</v>
      </c>
      <c r="E254" s="22">
        <v>76531.179999999993</v>
      </c>
      <c r="F254" s="6">
        <v>383</v>
      </c>
      <c r="G254" s="6">
        <v>5</v>
      </c>
      <c r="H254" s="6">
        <v>6</v>
      </c>
      <c r="I254" s="13">
        <f t="shared" si="12"/>
        <v>378</v>
      </c>
      <c r="J254" s="16">
        <f t="shared" si="13"/>
        <v>0.77131276759443823</v>
      </c>
      <c r="K254" s="23">
        <f t="shared" si="14"/>
        <v>262.49201058201055</v>
      </c>
      <c r="L254" s="16" t="str">
        <f t="shared" si="15"/>
        <v/>
      </c>
    </row>
    <row r="255" spans="1:12">
      <c r="A255" s="11">
        <v>45870</v>
      </c>
      <c r="B255" s="6" t="s">
        <v>53</v>
      </c>
      <c r="C255" s="6" t="s">
        <v>1144</v>
      </c>
      <c r="D255" s="22">
        <v>30234.94</v>
      </c>
      <c r="E255" s="22">
        <v>21231.54</v>
      </c>
      <c r="F255" s="6">
        <v>416</v>
      </c>
      <c r="G255" s="6">
        <v>8</v>
      </c>
      <c r="H255" s="6">
        <v>6</v>
      </c>
      <c r="I255" s="13">
        <f t="shared" si="12"/>
        <v>408</v>
      </c>
      <c r="J255" s="16">
        <f t="shared" si="13"/>
        <v>0.70221869135510118</v>
      </c>
      <c r="K255" s="23">
        <f t="shared" si="14"/>
        <v>74.105245098039219</v>
      </c>
      <c r="L255" s="16" t="str">
        <f t="shared" si="15"/>
        <v/>
      </c>
    </row>
    <row r="256" spans="1:12">
      <c r="A256" s="11">
        <v>45870</v>
      </c>
      <c r="B256" s="6" t="s">
        <v>53</v>
      </c>
      <c r="C256" s="6" t="s">
        <v>1145</v>
      </c>
      <c r="D256" s="22">
        <v>44517.82</v>
      </c>
      <c r="E256" s="22">
        <v>33295.42</v>
      </c>
      <c r="F256" s="6">
        <v>321</v>
      </c>
      <c r="G256" s="6">
        <v>1</v>
      </c>
      <c r="H256" s="6">
        <v>6</v>
      </c>
      <c r="I256" s="13">
        <f t="shared" si="12"/>
        <v>320</v>
      </c>
      <c r="J256" s="16">
        <f t="shared" si="13"/>
        <v>0.74791218437919915</v>
      </c>
      <c r="K256" s="23">
        <f t="shared" si="14"/>
        <v>139.1181875</v>
      </c>
      <c r="L256" s="16" t="str">
        <f t="shared" si="15"/>
        <v/>
      </c>
    </row>
    <row r="257" spans="1:12">
      <c r="A257" s="11">
        <v>45870</v>
      </c>
      <c r="B257" s="6" t="s">
        <v>57</v>
      </c>
      <c r="C257" s="6" t="s">
        <v>1143</v>
      </c>
      <c r="D257" s="22">
        <v>96582.52</v>
      </c>
      <c r="E257" s="22">
        <v>74325.119999999995</v>
      </c>
      <c r="F257" s="6">
        <v>376</v>
      </c>
      <c r="G257" s="6">
        <v>6</v>
      </c>
      <c r="H257" s="6">
        <v>8</v>
      </c>
      <c r="I257" s="13">
        <f t="shared" si="12"/>
        <v>370</v>
      </c>
      <c r="J257" s="16">
        <f t="shared" si="13"/>
        <v>0.76955043210717622</v>
      </c>
      <c r="K257" s="23">
        <f t="shared" si="14"/>
        <v>261.03383783783784</v>
      </c>
      <c r="L257" s="16" t="str">
        <f t="shared" si="15"/>
        <v/>
      </c>
    </row>
    <row r="258" spans="1:12">
      <c r="A258" s="11">
        <v>45870</v>
      </c>
      <c r="B258" s="6" t="s">
        <v>57</v>
      </c>
      <c r="C258" s="6" t="s">
        <v>1144</v>
      </c>
      <c r="D258" s="22">
        <v>35509.79</v>
      </c>
      <c r="E258" s="22">
        <v>25201.59</v>
      </c>
      <c r="F258" s="6">
        <v>447</v>
      </c>
      <c r="G258" s="6">
        <v>4</v>
      </c>
      <c r="H258" s="6">
        <v>8</v>
      </c>
      <c r="I258" s="13">
        <f t="shared" ref="I258:I321" si="16">F258-G258</f>
        <v>443</v>
      </c>
      <c r="J258" s="16">
        <f t="shared" ref="J258:J321" si="17">IFERROR(E258/D258,0)</f>
        <v>0.70970822412636059</v>
      </c>
      <c r="K258" s="23">
        <f t="shared" ref="K258:K321" si="18">IFERROR(D258/I258,0)</f>
        <v>80.157539503386005</v>
      </c>
      <c r="L258" s="16" t="str">
        <f t="shared" ref="L258:L321" si="19">IFERROR(D258/SUMIFS($D$2:$D$649,$A$2:$A$649,EDATE(A258,-12),$B$2:$B$649,B258,$C$2:$C$649,C258)-1,"")</f>
        <v/>
      </c>
    </row>
    <row r="259" spans="1:12">
      <c r="A259" s="11">
        <v>45870</v>
      </c>
      <c r="B259" s="6" t="s">
        <v>57</v>
      </c>
      <c r="C259" s="6" t="s">
        <v>1145</v>
      </c>
      <c r="D259" s="22">
        <v>46227.3</v>
      </c>
      <c r="E259" s="22">
        <v>34356.9</v>
      </c>
      <c r="F259" s="6">
        <v>333</v>
      </c>
      <c r="G259" s="6">
        <v>8</v>
      </c>
      <c r="H259" s="6">
        <v>8</v>
      </c>
      <c r="I259" s="13">
        <f t="shared" si="16"/>
        <v>325</v>
      </c>
      <c r="J259" s="16">
        <f t="shared" si="17"/>
        <v>0.74321667066863084</v>
      </c>
      <c r="K259" s="23">
        <f t="shared" si="18"/>
        <v>142.23784615384616</v>
      </c>
      <c r="L259" s="16" t="str">
        <f t="shared" si="19"/>
        <v/>
      </c>
    </row>
    <row r="260" spans="1:12">
      <c r="A260" s="11">
        <v>45870</v>
      </c>
      <c r="B260" s="6" t="s">
        <v>61</v>
      </c>
      <c r="C260" s="6" t="s">
        <v>1143</v>
      </c>
      <c r="D260" s="22">
        <v>110034.99</v>
      </c>
      <c r="E260" s="22">
        <v>84690.99</v>
      </c>
      <c r="F260" s="6">
        <v>472</v>
      </c>
      <c r="G260" s="6">
        <v>10</v>
      </c>
      <c r="H260" s="6">
        <v>9</v>
      </c>
      <c r="I260" s="13">
        <f t="shared" si="16"/>
        <v>462</v>
      </c>
      <c r="J260" s="16">
        <f t="shared" si="17"/>
        <v>0.76967326484057486</v>
      </c>
      <c r="K260" s="23">
        <f t="shared" si="18"/>
        <v>238.17097402597403</v>
      </c>
      <c r="L260" s="16" t="str">
        <f t="shared" si="19"/>
        <v/>
      </c>
    </row>
    <row r="261" spans="1:12">
      <c r="A261" s="11">
        <v>45870</v>
      </c>
      <c r="B261" s="6" t="s">
        <v>61</v>
      </c>
      <c r="C261" s="6" t="s">
        <v>1144</v>
      </c>
      <c r="D261" s="22">
        <v>40186.400000000001</v>
      </c>
      <c r="E261" s="22">
        <v>28261.200000000001</v>
      </c>
      <c r="F261" s="6">
        <v>572</v>
      </c>
      <c r="G261" s="6">
        <v>9</v>
      </c>
      <c r="H261" s="6">
        <v>9</v>
      </c>
      <c r="I261" s="13">
        <f t="shared" si="16"/>
        <v>563</v>
      </c>
      <c r="J261" s="16">
        <f t="shared" si="17"/>
        <v>0.70325284175741043</v>
      </c>
      <c r="K261" s="23">
        <f t="shared" si="18"/>
        <v>71.379040852575486</v>
      </c>
      <c r="L261" s="16" t="str">
        <f t="shared" si="19"/>
        <v/>
      </c>
    </row>
    <row r="262" spans="1:12">
      <c r="A262" s="11">
        <v>45870</v>
      </c>
      <c r="B262" s="6" t="s">
        <v>61</v>
      </c>
      <c r="C262" s="6" t="s">
        <v>1145</v>
      </c>
      <c r="D262" s="22">
        <v>67561.58</v>
      </c>
      <c r="E262" s="22">
        <v>50399.18</v>
      </c>
      <c r="F262" s="6">
        <v>427</v>
      </c>
      <c r="G262" s="6">
        <v>6</v>
      </c>
      <c r="H262" s="6">
        <v>9</v>
      </c>
      <c r="I262" s="13">
        <f t="shared" si="16"/>
        <v>421</v>
      </c>
      <c r="J262" s="16">
        <f t="shared" si="17"/>
        <v>0.74597396922925718</v>
      </c>
      <c r="K262" s="23">
        <f t="shared" si="18"/>
        <v>160.47881235154395</v>
      </c>
      <c r="L262" s="16" t="str">
        <f t="shared" si="19"/>
        <v/>
      </c>
    </row>
    <row r="263" spans="1:12">
      <c r="A263" s="11">
        <v>45870</v>
      </c>
      <c r="B263" s="6" t="s">
        <v>65</v>
      </c>
      <c r="C263" s="6" t="s">
        <v>1143</v>
      </c>
      <c r="D263" s="22">
        <v>197293.09</v>
      </c>
      <c r="E263" s="22">
        <v>152080.89000000001</v>
      </c>
      <c r="F263" s="6">
        <v>828</v>
      </c>
      <c r="G263" s="6">
        <v>15</v>
      </c>
      <c r="H263" s="6">
        <v>15</v>
      </c>
      <c r="I263" s="13">
        <f t="shared" si="16"/>
        <v>813</v>
      </c>
      <c r="J263" s="16">
        <f t="shared" si="17"/>
        <v>0.77083738715836436</v>
      </c>
      <c r="K263" s="23">
        <f t="shared" si="18"/>
        <v>242.6729274292743</v>
      </c>
      <c r="L263" s="16" t="str">
        <f t="shared" si="19"/>
        <v/>
      </c>
    </row>
    <row r="264" spans="1:12">
      <c r="A264" s="11">
        <v>45870</v>
      </c>
      <c r="B264" s="6" t="s">
        <v>65</v>
      </c>
      <c r="C264" s="6" t="s">
        <v>1144</v>
      </c>
      <c r="D264" s="22">
        <v>71016.72</v>
      </c>
      <c r="E264" s="22">
        <v>50085.32</v>
      </c>
      <c r="F264" s="6">
        <v>1003</v>
      </c>
      <c r="G264" s="6">
        <v>15</v>
      </c>
      <c r="H264" s="6">
        <v>15</v>
      </c>
      <c r="I264" s="13">
        <f t="shared" si="16"/>
        <v>988</v>
      </c>
      <c r="J264" s="16">
        <f t="shared" si="17"/>
        <v>0.70526095826447632</v>
      </c>
      <c r="K264" s="23">
        <f t="shared" si="18"/>
        <v>71.879271255060729</v>
      </c>
      <c r="L264" s="16" t="str">
        <f t="shared" si="19"/>
        <v/>
      </c>
    </row>
    <row r="265" spans="1:12">
      <c r="A265" s="11">
        <v>45870</v>
      </c>
      <c r="B265" s="6" t="s">
        <v>65</v>
      </c>
      <c r="C265" s="6" t="s">
        <v>1145</v>
      </c>
      <c r="D265" s="22">
        <v>93463.64</v>
      </c>
      <c r="E265" s="22">
        <v>70037.240000000005</v>
      </c>
      <c r="F265" s="6">
        <v>648</v>
      </c>
      <c r="G265" s="6">
        <v>9</v>
      </c>
      <c r="H265" s="6">
        <v>15</v>
      </c>
      <c r="I265" s="13">
        <f t="shared" si="16"/>
        <v>639</v>
      </c>
      <c r="J265" s="16">
        <f t="shared" si="17"/>
        <v>0.74935279644576225</v>
      </c>
      <c r="K265" s="23">
        <f t="shared" si="18"/>
        <v>146.26547730829421</v>
      </c>
      <c r="L265" s="16" t="str">
        <f t="shared" si="19"/>
        <v/>
      </c>
    </row>
    <row r="266" spans="1:12">
      <c r="A266" s="11">
        <v>45870</v>
      </c>
      <c r="B266" s="6" t="s">
        <v>68</v>
      </c>
      <c r="C266" s="6" t="s">
        <v>1143</v>
      </c>
      <c r="D266" s="22">
        <v>147851.17000000001</v>
      </c>
      <c r="E266" s="22">
        <v>113666.47</v>
      </c>
      <c r="F266" s="6">
        <v>626</v>
      </c>
      <c r="G266" s="6">
        <v>5</v>
      </c>
      <c r="H266" s="6">
        <v>14</v>
      </c>
      <c r="I266" s="13">
        <f t="shared" si="16"/>
        <v>621</v>
      </c>
      <c r="J266" s="16">
        <f t="shared" si="17"/>
        <v>0.76878979043588214</v>
      </c>
      <c r="K266" s="23">
        <f t="shared" si="18"/>
        <v>238.08561996779389</v>
      </c>
      <c r="L266" s="16" t="str">
        <f t="shared" si="19"/>
        <v/>
      </c>
    </row>
    <row r="267" spans="1:12">
      <c r="A267" s="11">
        <v>45870</v>
      </c>
      <c r="B267" s="6" t="s">
        <v>68</v>
      </c>
      <c r="C267" s="6" t="s">
        <v>1144</v>
      </c>
      <c r="D267" s="22">
        <v>53670.41</v>
      </c>
      <c r="E267" s="22">
        <v>37941.410000000003</v>
      </c>
      <c r="F267" s="6">
        <v>745</v>
      </c>
      <c r="G267" s="6">
        <v>12</v>
      </c>
      <c r="H267" s="6">
        <v>14</v>
      </c>
      <c r="I267" s="13">
        <f t="shared" si="16"/>
        <v>733</v>
      </c>
      <c r="J267" s="16">
        <f t="shared" si="17"/>
        <v>0.70693348532273181</v>
      </c>
      <c r="K267" s="23">
        <f t="shared" si="18"/>
        <v>73.22020463847204</v>
      </c>
      <c r="L267" s="16" t="str">
        <f t="shared" si="19"/>
        <v/>
      </c>
    </row>
    <row r="268" spans="1:12">
      <c r="A268" s="11">
        <v>45870</v>
      </c>
      <c r="B268" s="6" t="s">
        <v>68</v>
      </c>
      <c r="C268" s="6" t="s">
        <v>1145</v>
      </c>
      <c r="D268" s="22">
        <v>83203.899999999994</v>
      </c>
      <c r="E268" s="22">
        <v>62238.7</v>
      </c>
      <c r="F268" s="6">
        <v>545</v>
      </c>
      <c r="G268" s="6">
        <v>12</v>
      </c>
      <c r="H268" s="6">
        <v>14</v>
      </c>
      <c r="I268" s="13">
        <f t="shared" si="16"/>
        <v>533</v>
      </c>
      <c r="J268" s="16">
        <f t="shared" si="17"/>
        <v>0.74802623434718807</v>
      </c>
      <c r="K268" s="23">
        <f t="shared" si="18"/>
        <v>156.10487804878048</v>
      </c>
      <c r="L268" s="16" t="str">
        <f t="shared" si="19"/>
        <v/>
      </c>
    </row>
    <row r="269" spans="1:12">
      <c r="A269" s="11">
        <v>45870</v>
      </c>
      <c r="B269" s="6" t="s">
        <v>71</v>
      </c>
      <c r="C269" s="6" t="s">
        <v>1143</v>
      </c>
      <c r="D269" s="22">
        <v>127694.59</v>
      </c>
      <c r="E269" s="22">
        <v>97969.29</v>
      </c>
      <c r="F269" s="6">
        <v>565</v>
      </c>
      <c r="G269" s="6">
        <v>9</v>
      </c>
      <c r="H269" s="6">
        <v>13</v>
      </c>
      <c r="I269" s="13">
        <f t="shared" si="16"/>
        <v>556</v>
      </c>
      <c r="J269" s="16">
        <f t="shared" si="17"/>
        <v>0.76721566669347541</v>
      </c>
      <c r="K269" s="23">
        <f t="shared" si="18"/>
        <v>229.66652877697842</v>
      </c>
      <c r="L269" s="16" t="str">
        <f t="shared" si="19"/>
        <v/>
      </c>
    </row>
    <row r="270" spans="1:12">
      <c r="A270" s="11">
        <v>45870</v>
      </c>
      <c r="B270" s="6" t="s">
        <v>71</v>
      </c>
      <c r="C270" s="6" t="s">
        <v>1144</v>
      </c>
      <c r="D270" s="22">
        <v>45459.77</v>
      </c>
      <c r="E270" s="22">
        <v>31928.77</v>
      </c>
      <c r="F270" s="6">
        <v>650</v>
      </c>
      <c r="G270" s="6">
        <v>18</v>
      </c>
      <c r="H270" s="6">
        <v>13</v>
      </c>
      <c r="I270" s="13">
        <f t="shared" si="16"/>
        <v>632</v>
      </c>
      <c r="J270" s="16">
        <f t="shared" si="17"/>
        <v>0.70235221163679451</v>
      </c>
      <c r="K270" s="23">
        <f t="shared" si="18"/>
        <v>71.93001582278481</v>
      </c>
      <c r="L270" s="16" t="str">
        <f t="shared" si="19"/>
        <v/>
      </c>
    </row>
    <row r="271" spans="1:12">
      <c r="A271" s="11">
        <v>45870</v>
      </c>
      <c r="B271" s="6" t="s">
        <v>71</v>
      </c>
      <c r="C271" s="6" t="s">
        <v>1145</v>
      </c>
      <c r="D271" s="22">
        <v>77747.11</v>
      </c>
      <c r="E271" s="22">
        <v>58077.91</v>
      </c>
      <c r="F271" s="6">
        <v>497</v>
      </c>
      <c r="G271" s="6">
        <v>17</v>
      </c>
      <c r="H271" s="6">
        <v>13</v>
      </c>
      <c r="I271" s="13">
        <f t="shared" si="16"/>
        <v>480</v>
      </c>
      <c r="J271" s="16">
        <f t="shared" si="17"/>
        <v>0.74701053196704037</v>
      </c>
      <c r="K271" s="23">
        <f t="shared" si="18"/>
        <v>161.97314583333335</v>
      </c>
      <c r="L271" s="16" t="str">
        <f t="shared" si="19"/>
        <v/>
      </c>
    </row>
    <row r="272" spans="1:12">
      <c r="A272" s="11">
        <v>45870</v>
      </c>
      <c r="B272" s="6" t="s">
        <v>74</v>
      </c>
      <c r="C272" s="6" t="s">
        <v>1143</v>
      </c>
      <c r="D272" s="22">
        <v>674345.71</v>
      </c>
      <c r="E272" s="22">
        <v>517650.71</v>
      </c>
      <c r="F272" s="6">
        <v>2790</v>
      </c>
      <c r="G272" s="6">
        <v>54</v>
      </c>
      <c r="H272" s="6">
        <v>50</v>
      </c>
      <c r="I272" s="13">
        <f t="shared" si="16"/>
        <v>2736</v>
      </c>
      <c r="J272" s="16">
        <f t="shared" si="17"/>
        <v>0.76763402261430569</v>
      </c>
      <c r="K272" s="23">
        <f t="shared" si="18"/>
        <v>246.47138523391811</v>
      </c>
      <c r="L272" s="16" t="str">
        <f t="shared" si="19"/>
        <v/>
      </c>
    </row>
    <row r="273" spans="1:12">
      <c r="A273" s="11">
        <v>45870</v>
      </c>
      <c r="B273" s="6" t="s">
        <v>74</v>
      </c>
      <c r="C273" s="6" t="s">
        <v>1144</v>
      </c>
      <c r="D273" s="22">
        <v>231904.89</v>
      </c>
      <c r="E273" s="22">
        <v>163197.09</v>
      </c>
      <c r="F273" s="6">
        <v>3284</v>
      </c>
      <c r="G273" s="6">
        <v>78</v>
      </c>
      <c r="H273" s="6">
        <v>50</v>
      </c>
      <c r="I273" s="13">
        <f t="shared" si="16"/>
        <v>3206</v>
      </c>
      <c r="J273" s="16">
        <f t="shared" si="17"/>
        <v>0.70372422935971723</v>
      </c>
      <c r="K273" s="23">
        <f t="shared" si="18"/>
        <v>72.334650655021832</v>
      </c>
      <c r="L273" s="16" t="str">
        <f t="shared" si="19"/>
        <v/>
      </c>
    </row>
    <row r="274" spans="1:12">
      <c r="A274" s="11">
        <v>45870</v>
      </c>
      <c r="B274" s="6" t="s">
        <v>74</v>
      </c>
      <c r="C274" s="6" t="s">
        <v>1145</v>
      </c>
      <c r="D274" s="22">
        <v>345386.64</v>
      </c>
      <c r="E274" s="22">
        <v>258518.64</v>
      </c>
      <c r="F274" s="6">
        <v>2214</v>
      </c>
      <c r="G274" s="6">
        <v>37</v>
      </c>
      <c r="H274" s="6">
        <v>50</v>
      </c>
      <c r="I274" s="13">
        <f t="shared" si="16"/>
        <v>2177</v>
      </c>
      <c r="J274" s="16">
        <f t="shared" si="17"/>
        <v>0.74849056118673263</v>
      </c>
      <c r="K274" s="23">
        <f t="shared" si="18"/>
        <v>158.65256775378961</v>
      </c>
      <c r="L274" s="16" t="str">
        <f t="shared" si="19"/>
        <v/>
      </c>
    </row>
    <row r="275" spans="1:12">
      <c r="A275" s="11">
        <v>45870</v>
      </c>
      <c r="B275" s="6" t="s">
        <v>77</v>
      </c>
      <c r="C275" s="6" t="s">
        <v>1143</v>
      </c>
      <c r="D275" s="22">
        <v>161172.25</v>
      </c>
      <c r="E275" s="22">
        <v>123965.85</v>
      </c>
      <c r="F275" s="6">
        <v>651</v>
      </c>
      <c r="G275" s="6">
        <v>15</v>
      </c>
      <c r="H275" s="6">
        <v>13</v>
      </c>
      <c r="I275" s="13">
        <f t="shared" si="16"/>
        <v>636</v>
      </c>
      <c r="J275" s="16">
        <f t="shared" si="17"/>
        <v>0.76915132722909807</v>
      </c>
      <c r="K275" s="23">
        <f t="shared" si="18"/>
        <v>253.41548742138366</v>
      </c>
      <c r="L275" s="16" t="str">
        <f t="shared" si="19"/>
        <v/>
      </c>
    </row>
    <row r="276" spans="1:12">
      <c r="A276" s="11">
        <v>45870</v>
      </c>
      <c r="B276" s="6" t="s">
        <v>77</v>
      </c>
      <c r="C276" s="6" t="s">
        <v>1144</v>
      </c>
      <c r="D276" s="22">
        <v>50813.74</v>
      </c>
      <c r="E276" s="22">
        <v>35746.94</v>
      </c>
      <c r="F276" s="6">
        <v>721</v>
      </c>
      <c r="G276" s="6">
        <v>10</v>
      </c>
      <c r="H276" s="6">
        <v>13</v>
      </c>
      <c r="I276" s="13">
        <f t="shared" si="16"/>
        <v>711</v>
      </c>
      <c r="J276" s="16">
        <f t="shared" si="17"/>
        <v>0.7034896466979208</v>
      </c>
      <c r="K276" s="23">
        <f t="shared" si="18"/>
        <v>71.467988748241908</v>
      </c>
      <c r="L276" s="16" t="str">
        <f t="shared" si="19"/>
        <v/>
      </c>
    </row>
    <row r="277" spans="1:12">
      <c r="A277" s="11">
        <v>45870</v>
      </c>
      <c r="B277" s="6" t="s">
        <v>77</v>
      </c>
      <c r="C277" s="6" t="s">
        <v>1145</v>
      </c>
      <c r="D277" s="22">
        <v>83250.679999999993</v>
      </c>
      <c r="E277" s="22">
        <v>62076.68</v>
      </c>
      <c r="F277" s="6">
        <v>517</v>
      </c>
      <c r="G277" s="6">
        <v>12</v>
      </c>
      <c r="H277" s="6">
        <v>13</v>
      </c>
      <c r="I277" s="13">
        <f t="shared" si="16"/>
        <v>505</v>
      </c>
      <c r="J277" s="16">
        <f t="shared" si="17"/>
        <v>0.74565973515171291</v>
      </c>
      <c r="K277" s="23">
        <f t="shared" si="18"/>
        <v>164.85283168316829</v>
      </c>
      <c r="L277" s="16" t="str">
        <f t="shared" si="19"/>
        <v/>
      </c>
    </row>
    <row r="278" spans="1:12">
      <c r="A278" s="11">
        <v>45870</v>
      </c>
      <c r="B278" s="6" t="s">
        <v>80</v>
      </c>
      <c r="C278" s="6" t="s">
        <v>1143</v>
      </c>
      <c r="D278" s="22">
        <v>222846.22</v>
      </c>
      <c r="E278" s="22">
        <v>171248.52</v>
      </c>
      <c r="F278" s="6">
        <v>979</v>
      </c>
      <c r="G278" s="6">
        <v>15</v>
      </c>
      <c r="H278" s="6">
        <v>18</v>
      </c>
      <c r="I278" s="13">
        <f t="shared" si="16"/>
        <v>964</v>
      </c>
      <c r="J278" s="16">
        <f t="shared" si="17"/>
        <v>0.76846051057092191</v>
      </c>
      <c r="K278" s="23">
        <f t="shared" si="18"/>
        <v>231.16827800829876</v>
      </c>
      <c r="L278" s="16" t="str">
        <f t="shared" si="19"/>
        <v/>
      </c>
    </row>
    <row r="279" spans="1:12">
      <c r="A279" s="11">
        <v>45870</v>
      </c>
      <c r="B279" s="6" t="s">
        <v>80</v>
      </c>
      <c r="C279" s="6" t="s">
        <v>1144</v>
      </c>
      <c r="D279" s="22">
        <v>77578.41</v>
      </c>
      <c r="E279" s="22">
        <v>55160.21</v>
      </c>
      <c r="F279" s="6">
        <v>1104</v>
      </c>
      <c r="G279" s="6">
        <v>23</v>
      </c>
      <c r="H279" s="6">
        <v>18</v>
      </c>
      <c r="I279" s="13">
        <f t="shared" si="16"/>
        <v>1081</v>
      </c>
      <c r="J279" s="16">
        <f t="shared" si="17"/>
        <v>0.71102527107735258</v>
      </c>
      <c r="K279" s="23">
        <f t="shared" si="18"/>
        <v>71.765411655874189</v>
      </c>
      <c r="L279" s="16" t="str">
        <f t="shared" si="19"/>
        <v/>
      </c>
    </row>
    <row r="280" spans="1:12">
      <c r="A280" s="11">
        <v>45870</v>
      </c>
      <c r="B280" s="6" t="s">
        <v>80</v>
      </c>
      <c r="C280" s="6" t="s">
        <v>1145</v>
      </c>
      <c r="D280" s="22">
        <v>116466.95</v>
      </c>
      <c r="E280" s="22">
        <v>87048.95</v>
      </c>
      <c r="F280" s="6">
        <v>754</v>
      </c>
      <c r="G280" s="6">
        <v>15</v>
      </c>
      <c r="H280" s="6">
        <v>18</v>
      </c>
      <c r="I280" s="13">
        <f t="shared" si="16"/>
        <v>739</v>
      </c>
      <c r="J280" s="16">
        <f t="shared" si="17"/>
        <v>0.74741332197674959</v>
      </c>
      <c r="K280" s="23">
        <f t="shared" si="18"/>
        <v>157.60074424898511</v>
      </c>
      <c r="L280" s="16" t="str">
        <f t="shared" si="19"/>
        <v/>
      </c>
    </row>
    <row r="281" spans="1:12">
      <c r="A281" s="11">
        <v>45870</v>
      </c>
      <c r="B281" s="6" t="s">
        <v>82</v>
      </c>
      <c r="C281" s="6" t="s">
        <v>1143</v>
      </c>
      <c r="D281" s="22">
        <v>250294.03</v>
      </c>
      <c r="E281" s="22">
        <v>192430.73</v>
      </c>
      <c r="F281" s="6">
        <v>1017</v>
      </c>
      <c r="G281" s="6">
        <v>23</v>
      </c>
      <c r="H281" s="6">
        <v>17</v>
      </c>
      <c r="I281" s="13">
        <f t="shared" si="16"/>
        <v>994</v>
      </c>
      <c r="J281" s="16">
        <f t="shared" si="17"/>
        <v>0.76881869695413829</v>
      </c>
      <c r="K281" s="23">
        <f t="shared" si="18"/>
        <v>251.80485915492957</v>
      </c>
      <c r="L281" s="16" t="str">
        <f t="shared" si="19"/>
        <v/>
      </c>
    </row>
    <row r="282" spans="1:12">
      <c r="A282" s="11">
        <v>45870</v>
      </c>
      <c r="B282" s="6" t="s">
        <v>82</v>
      </c>
      <c r="C282" s="6" t="s">
        <v>1144</v>
      </c>
      <c r="D282" s="22">
        <v>84681.71</v>
      </c>
      <c r="E282" s="22">
        <v>60017.91</v>
      </c>
      <c r="F282" s="6">
        <v>1182</v>
      </c>
      <c r="G282" s="6">
        <v>19</v>
      </c>
      <c r="H282" s="6">
        <v>17</v>
      </c>
      <c r="I282" s="13">
        <f t="shared" si="16"/>
        <v>1163</v>
      </c>
      <c r="J282" s="16">
        <f t="shared" si="17"/>
        <v>0.70874702459362238</v>
      </c>
      <c r="K282" s="23">
        <f t="shared" si="18"/>
        <v>72.813164230438531</v>
      </c>
      <c r="L282" s="16" t="str">
        <f t="shared" si="19"/>
        <v/>
      </c>
    </row>
    <row r="283" spans="1:12">
      <c r="A283" s="11">
        <v>45870</v>
      </c>
      <c r="B283" s="6" t="s">
        <v>82</v>
      </c>
      <c r="C283" s="6" t="s">
        <v>1145</v>
      </c>
      <c r="D283" s="22">
        <v>141198.43</v>
      </c>
      <c r="E283" s="22">
        <v>105269.23</v>
      </c>
      <c r="F283" s="6">
        <v>881</v>
      </c>
      <c r="G283" s="6">
        <v>17</v>
      </c>
      <c r="H283" s="6">
        <v>17</v>
      </c>
      <c r="I283" s="13">
        <f t="shared" si="16"/>
        <v>864</v>
      </c>
      <c r="J283" s="16">
        <f t="shared" si="17"/>
        <v>0.74554108002475661</v>
      </c>
      <c r="K283" s="23">
        <f t="shared" si="18"/>
        <v>163.42410879629628</v>
      </c>
      <c r="L283" s="16" t="str">
        <f t="shared" si="19"/>
        <v/>
      </c>
    </row>
    <row r="284" spans="1:12">
      <c r="A284" s="11">
        <v>45870</v>
      </c>
      <c r="B284" s="6" t="s">
        <v>83</v>
      </c>
      <c r="C284" s="6" t="s">
        <v>1143</v>
      </c>
      <c r="D284" s="22">
        <v>266924.96000000002</v>
      </c>
      <c r="E284" s="22">
        <v>205915.66</v>
      </c>
      <c r="F284" s="6">
        <v>1099</v>
      </c>
      <c r="G284" s="6">
        <v>15</v>
      </c>
      <c r="H284" s="6">
        <v>19</v>
      </c>
      <c r="I284" s="13">
        <f t="shared" si="16"/>
        <v>1084</v>
      </c>
      <c r="J284" s="16">
        <f t="shared" si="17"/>
        <v>0.77143651159486915</v>
      </c>
      <c r="K284" s="23">
        <f t="shared" si="18"/>
        <v>246.24073800738009</v>
      </c>
      <c r="L284" s="16" t="str">
        <f t="shared" si="19"/>
        <v/>
      </c>
    </row>
    <row r="285" spans="1:12">
      <c r="A285" s="11">
        <v>45870</v>
      </c>
      <c r="B285" s="6" t="s">
        <v>83</v>
      </c>
      <c r="C285" s="6" t="s">
        <v>1144</v>
      </c>
      <c r="D285" s="22">
        <v>87935.47</v>
      </c>
      <c r="E285" s="22">
        <v>62221.67</v>
      </c>
      <c r="F285" s="6">
        <v>1294</v>
      </c>
      <c r="G285" s="6">
        <v>27</v>
      </c>
      <c r="H285" s="6">
        <v>19</v>
      </c>
      <c r="I285" s="13">
        <f t="shared" si="16"/>
        <v>1267</v>
      </c>
      <c r="J285" s="16">
        <f t="shared" si="17"/>
        <v>0.70758329943537002</v>
      </c>
      <c r="K285" s="23">
        <f t="shared" si="18"/>
        <v>69.404475138121555</v>
      </c>
      <c r="L285" s="16" t="str">
        <f t="shared" si="19"/>
        <v/>
      </c>
    </row>
    <row r="286" spans="1:12">
      <c r="A286" s="11">
        <v>45870</v>
      </c>
      <c r="B286" s="6" t="s">
        <v>83</v>
      </c>
      <c r="C286" s="6" t="s">
        <v>1145</v>
      </c>
      <c r="D286" s="22">
        <v>142654.12</v>
      </c>
      <c r="E286" s="22">
        <v>107072.92</v>
      </c>
      <c r="F286" s="6">
        <v>948</v>
      </c>
      <c r="G286" s="6">
        <v>14</v>
      </c>
      <c r="H286" s="6">
        <v>19</v>
      </c>
      <c r="I286" s="13">
        <f t="shared" si="16"/>
        <v>934</v>
      </c>
      <c r="J286" s="16">
        <f t="shared" si="17"/>
        <v>0.75057713019434702</v>
      </c>
      <c r="K286" s="23">
        <f t="shared" si="18"/>
        <v>152.73460385438972</v>
      </c>
      <c r="L286" s="16" t="str">
        <f t="shared" si="19"/>
        <v/>
      </c>
    </row>
    <row r="287" spans="1:12">
      <c r="A287" s="11">
        <v>45870</v>
      </c>
      <c r="B287" s="6" t="s">
        <v>84</v>
      </c>
      <c r="C287" s="6" t="s">
        <v>1143</v>
      </c>
      <c r="D287" s="22">
        <v>296419.92</v>
      </c>
      <c r="E287" s="22">
        <v>227607.22</v>
      </c>
      <c r="F287" s="6">
        <v>1283</v>
      </c>
      <c r="G287" s="6">
        <v>21</v>
      </c>
      <c r="H287" s="6">
        <v>24</v>
      </c>
      <c r="I287" s="13">
        <f t="shared" si="16"/>
        <v>1262</v>
      </c>
      <c r="J287" s="16">
        <f t="shared" si="17"/>
        <v>0.76785399577734181</v>
      </c>
      <c r="K287" s="23">
        <f t="shared" si="18"/>
        <v>234.88107765451662</v>
      </c>
      <c r="L287" s="16" t="str">
        <f t="shared" si="19"/>
        <v/>
      </c>
    </row>
    <row r="288" spans="1:12">
      <c r="A288" s="11">
        <v>45870</v>
      </c>
      <c r="B288" s="6" t="s">
        <v>84</v>
      </c>
      <c r="C288" s="6" t="s">
        <v>1144</v>
      </c>
      <c r="D288" s="22">
        <v>112464.05</v>
      </c>
      <c r="E288" s="22">
        <v>79123.05</v>
      </c>
      <c r="F288" s="6">
        <v>1565</v>
      </c>
      <c r="G288" s="6">
        <v>33</v>
      </c>
      <c r="H288" s="6">
        <v>24</v>
      </c>
      <c r="I288" s="13">
        <f t="shared" si="16"/>
        <v>1532</v>
      </c>
      <c r="J288" s="16">
        <f t="shared" si="17"/>
        <v>0.70354082037771182</v>
      </c>
      <c r="K288" s="23">
        <f t="shared" si="18"/>
        <v>73.409954308094001</v>
      </c>
      <c r="L288" s="16" t="str">
        <f t="shared" si="19"/>
        <v/>
      </c>
    </row>
    <row r="289" spans="1:12">
      <c r="A289" s="11">
        <v>45870</v>
      </c>
      <c r="B289" s="6" t="s">
        <v>84</v>
      </c>
      <c r="C289" s="6" t="s">
        <v>1145</v>
      </c>
      <c r="D289" s="22">
        <v>153712.41</v>
      </c>
      <c r="E289" s="22">
        <v>114777.21</v>
      </c>
      <c r="F289" s="6">
        <v>1053</v>
      </c>
      <c r="G289" s="6">
        <v>18</v>
      </c>
      <c r="H289" s="6">
        <v>24</v>
      </c>
      <c r="I289" s="13">
        <f t="shared" si="16"/>
        <v>1035</v>
      </c>
      <c r="J289" s="16">
        <f t="shared" si="17"/>
        <v>0.74670099831236791</v>
      </c>
      <c r="K289" s="23">
        <f t="shared" si="18"/>
        <v>148.51440579710146</v>
      </c>
      <c r="L289" s="16" t="str">
        <f t="shared" si="19"/>
        <v/>
      </c>
    </row>
    <row r="290" spans="1:12">
      <c r="A290" s="11">
        <v>45901</v>
      </c>
      <c r="B290" s="6" t="s">
        <v>53</v>
      </c>
      <c r="C290" s="6" t="s">
        <v>1143</v>
      </c>
      <c r="D290" s="22">
        <v>163508.62</v>
      </c>
      <c r="E290" s="22">
        <v>125707.12</v>
      </c>
      <c r="F290" s="6">
        <v>639</v>
      </c>
      <c r="G290" s="6">
        <v>13</v>
      </c>
      <c r="H290" s="6">
        <v>8</v>
      </c>
      <c r="I290" s="13">
        <f t="shared" si="16"/>
        <v>626</v>
      </c>
      <c r="J290" s="16">
        <f t="shared" si="17"/>
        <v>0.76881035385168073</v>
      </c>
      <c r="K290" s="23">
        <f t="shared" si="18"/>
        <v>261.19587859424917</v>
      </c>
      <c r="L290" s="16" t="str">
        <f t="shared" si="19"/>
        <v/>
      </c>
    </row>
    <row r="291" spans="1:12">
      <c r="A291" s="11">
        <v>45901</v>
      </c>
      <c r="B291" s="6" t="s">
        <v>53</v>
      </c>
      <c r="C291" s="6" t="s">
        <v>1144</v>
      </c>
      <c r="D291" s="22">
        <v>47890.33</v>
      </c>
      <c r="E291" s="22">
        <v>33604.730000000003</v>
      </c>
      <c r="F291" s="6">
        <v>683</v>
      </c>
      <c r="G291" s="6">
        <v>13</v>
      </c>
      <c r="H291" s="6">
        <v>8</v>
      </c>
      <c r="I291" s="13">
        <f t="shared" si="16"/>
        <v>670</v>
      </c>
      <c r="J291" s="16">
        <f t="shared" si="17"/>
        <v>0.70170178405536154</v>
      </c>
      <c r="K291" s="23">
        <f t="shared" si="18"/>
        <v>71.478104477611936</v>
      </c>
      <c r="L291" s="16" t="str">
        <f t="shared" si="19"/>
        <v/>
      </c>
    </row>
    <row r="292" spans="1:12">
      <c r="A292" s="11">
        <v>45901</v>
      </c>
      <c r="B292" s="6" t="s">
        <v>53</v>
      </c>
      <c r="C292" s="6" t="s">
        <v>1145</v>
      </c>
      <c r="D292" s="22">
        <v>71352.98</v>
      </c>
      <c r="E292" s="22">
        <v>53492.18</v>
      </c>
      <c r="F292" s="6">
        <v>510</v>
      </c>
      <c r="G292" s="6">
        <v>13</v>
      </c>
      <c r="H292" s="6">
        <v>8</v>
      </c>
      <c r="I292" s="13">
        <f t="shared" si="16"/>
        <v>497</v>
      </c>
      <c r="J292" s="16">
        <f t="shared" si="17"/>
        <v>0.74968389547290115</v>
      </c>
      <c r="K292" s="23">
        <f t="shared" si="18"/>
        <v>143.56736418511065</v>
      </c>
      <c r="L292" s="16" t="str">
        <f t="shared" si="19"/>
        <v/>
      </c>
    </row>
    <row r="293" spans="1:12">
      <c r="A293" s="11">
        <v>45901</v>
      </c>
      <c r="B293" s="6" t="s">
        <v>57</v>
      </c>
      <c r="C293" s="6" t="s">
        <v>1143</v>
      </c>
      <c r="D293" s="22">
        <v>114316.86</v>
      </c>
      <c r="E293" s="22">
        <v>87344.86</v>
      </c>
      <c r="F293" s="6">
        <v>555</v>
      </c>
      <c r="G293" s="6">
        <v>9</v>
      </c>
      <c r="H293" s="6">
        <v>10</v>
      </c>
      <c r="I293" s="13">
        <f t="shared" si="16"/>
        <v>546</v>
      </c>
      <c r="J293" s="16">
        <f t="shared" si="17"/>
        <v>0.7640592997393385</v>
      </c>
      <c r="K293" s="23">
        <f t="shared" si="18"/>
        <v>209.37153846153845</v>
      </c>
      <c r="L293" s="16" t="str">
        <f t="shared" si="19"/>
        <v/>
      </c>
    </row>
    <row r="294" spans="1:12">
      <c r="A294" s="11">
        <v>45901</v>
      </c>
      <c r="B294" s="6" t="s">
        <v>57</v>
      </c>
      <c r="C294" s="6" t="s">
        <v>1144</v>
      </c>
      <c r="D294" s="22">
        <v>39568.620000000003</v>
      </c>
      <c r="E294" s="22">
        <v>28134.82</v>
      </c>
      <c r="F294" s="6">
        <v>589</v>
      </c>
      <c r="G294" s="6">
        <v>12</v>
      </c>
      <c r="H294" s="6">
        <v>10</v>
      </c>
      <c r="I294" s="13">
        <f t="shared" si="16"/>
        <v>577</v>
      </c>
      <c r="J294" s="16">
        <f t="shared" si="17"/>
        <v>0.71103869682591903</v>
      </c>
      <c r="K294" s="23">
        <f t="shared" si="18"/>
        <v>68.576464471403824</v>
      </c>
      <c r="L294" s="16" t="str">
        <f t="shared" si="19"/>
        <v/>
      </c>
    </row>
    <row r="295" spans="1:12">
      <c r="A295" s="11">
        <v>45901</v>
      </c>
      <c r="B295" s="6" t="s">
        <v>57</v>
      </c>
      <c r="C295" s="6" t="s">
        <v>1145</v>
      </c>
      <c r="D295" s="22">
        <v>81117.490000000005</v>
      </c>
      <c r="E295" s="22">
        <v>60669.49</v>
      </c>
      <c r="F295" s="6">
        <v>474</v>
      </c>
      <c r="G295" s="6">
        <v>7</v>
      </c>
      <c r="H295" s="6">
        <v>10</v>
      </c>
      <c r="I295" s="13">
        <f t="shared" si="16"/>
        <v>467</v>
      </c>
      <c r="J295" s="16">
        <f t="shared" si="17"/>
        <v>0.74792119430717097</v>
      </c>
      <c r="K295" s="23">
        <f t="shared" si="18"/>
        <v>173.69912205567454</v>
      </c>
      <c r="L295" s="16" t="str">
        <f t="shared" si="19"/>
        <v/>
      </c>
    </row>
    <row r="296" spans="1:12">
      <c r="A296" s="11">
        <v>45901</v>
      </c>
      <c r="B296" s="6" t="s">
        <v>61</v>
      </c>
      <c r="C296" s="6" t="s">
        <v>1143</v>
      </c>
      <c r="D296" s="22">
        <v>154284.09</v>
      </c>
      <c r="E296" s="22">
        <v>118597.89</v>
      </c>
      <c r="F296" s="6">
        <v>688</v>
      </c>
      <c r="G296" s="6">
        <v>11</v>
      </c>
      <c r="H296" s="6">
        <v>10</v>
      </c>
      <c r="I296" s="13">
        <f t="shared" si="16"/>
        <v>677</v>
      </c>
      <c r="J296" s="16">
        <f t="shared" si="17"/>
        <v>0.76869812046076824</v>
      </c>
      <c r="K296" s="23">
        <f t="shared" si="18"/>
        <v>227.89378138847857</v>
      </c>
      <c r="L296" s="16" t="str">
        <f t="shared" si="19"/>
        <v/>
      </c>
    </row>
    <row r="297" spans="1:12">
      <c r="A297" s="11">
        <v>45901</v>
      </c>
      <c r="B297" s="6" t="s">
        <v>61</v>
      </c>
      <c r="C297" s="6" t="s">
        <v>1144</v>
      </c>
      <c r="D297" s="22">
        <v>57786.82</v>
      </c>
      <c r="E297" s="22">
        <v>40918.22</v>
      </c>
      <c r="F297" s="6">
        <v>790</v>
      </c>
      <c r="G297" s="6">
        <v>15</v>
      </c>
      <c r="H297" s="6">
        <v>10</v>
      </c>
      <c r="I297" s="13">
        <f t="shared" si="16"/>
        <v>775</v>
      </c>
      <c r="J297" s="16">
        <f t="shared" si="17"/>
        <v>0.70808914558717717</v>
      </c>
      <c r="K297" s="23">
        <f t="shared" si="18"/>
        <v>74.56363870967742</v>
      </c>
      <c r="L297" s="16" t="str">
        <f t="shared" si="19"/>
        <v/>
      </c>
    </row>
    <row r="298" spans="1:12">
      <c r="A298" s="11">
        <v>45901</v>
      </c>
      <c r="B298" s="6" t="s">
        <v>61</v>
      </c>
      <c r="C298" s="6" t="s">
        <v>1145</v>
      </c>
      <c r="D298" s="22">
        <v>79412.86</v>
      </c>
      <c r="E298" s="22">
        <v>59381.26</v>
      </c>
      <c r="F298" s="6">
        <v>521</v>
      </c>
      <c r="G298" s="6">
        <v>6</v>
      </c>
      <c r="H298" s="6">
        <v>10</v>
      </c>
      <c r="I298" s="13">
        <f t="shared" si="16"/>
        <v>515</v>
      </c>
      <c r="J298" s="16">
        <f t="shared" si="17"/>
        <v>0.74775370135265251</v>
      </c>
      <c r="K298" s="23">
        <f t="shared" si="18"/>
        <v>154.19972815533981</v>
      </c>
      <c r="L298" s="16" t="str">
        <f t="shared" si="19"/>
        <v/>
      </c>
    </row>
    <row r="299" spans="1:12">
      <c r="A299" s="11">
        <v>45901</v>
      </c>
      <c r="B299" s="6" t="s">
        <v>65</v>
      </c>
      <c r="C299" s="6" t="s">
        <v>1143</v>
      </c>
      <c r="D299" s="22">
        <v>215387.19</v>
      </c>
      <c r="E299" s="22">
        <v>165286.59</v>
      </c>
      <c r="F299" s="6">
        <v>948</v>
      </c>
      <c r="G299" s="6">
        <v>21</v>
      </c>
      <c r="H299" s="6">
        <v>14</v>
      </c>
      <c r="I299" s="13">
        <f t="shared" si="16"/>
        <v>927</v>
      </c>
      <c r="J299" s="16">
        <f t="shared" si="17"/>
        <v>0.76739285191473083</v>
      </c>
      <c r="K299" s="23">
        <f t="shared" si="18"/>
        <v>232.34864077669903</v>
      </c>
      <c r="L299" s="16" t="str">
        <f t="shared" si="19"/>
        <v/>
      </c>
    </row>
    <row r="300" spans="1:12">
      <c r="A300" s="11">
        <v>45901</v>
      </c>
      <c r="B300" s="6" t="s">
        <v>65</v>
      </c>
      <c r="C300" s="6" t="s">
        <v>1144</v>
      </c>
      <c r="D300" s="22">
        <v>78902.73</v>
      </c>
      <c r="E300" s="22">
        <v>55546.53</v>
      </c>
      <c r="F300" s="6">
        <v>1130</v>
      </c>
      <c r="G300" s="6">
        <v>22</v>
      </c>
      <c r="H300" s="6">
        <v>14</v>
      </c>
      <c r="I300" s="13">
        <f t="shared" si="16"/>
        <v>1108</v>
      </c>
      <c r="J300" s="16">
        <f t="shared" si="17"/>
        <v>0.70398742857186314</v>
      </c>
      <c r="K300" s="23">
        <f t="shared" si="18"/>
        <v>71.211850180505408</v>
      </c>
      <c r="L300" s="16" t="str">
        <f t="shared" si="19"/>
        <v/>
      </c>
    </row>
    <row r="301" spans="1:12">
      <c r="A301" s="11">
        <v>45901</v>
      </c>
      <c r="B301" s="6" t="s">
        <v>65</v>
      </c>
      <c r="C301" s="6" t="s">
        <v>1145</v>
      </c>
      <c r="D301" s="22">
        <v>112245.61</v>
      </c>
      <c r="E301" s="22">
        <v>83950.81</v>
      </c>
      <c r="F301" s="6">
        <v>779</v>
      </c>
      <c r="G301" s="6">
        <v>15</v>
      </c>
      <c r="H301" s="6">
        <v>14</v>
      </c>
      <c r="I301" s="13">
        <f t="shared" si="16"/>
        <v>764</v>
      </c>
      <c r="J301" s="16">
        <f t="shared" si="17"/>
        <v>0.74792065364516258</v>
      </c>
      <c r="K301" s="23">
        <f t="shared" si="18"/>
        <v>146.91833769633507</v>
      </c>
      <c r="L301" s="16" t="str">
        <f t="shared" si="19"/>
        <v/>
      </c>
    </row>
    <row r="302" spans="1:12">
      <c r="A302" s="11">
        <v>45901</v>
      </c>
      <c r="B302" s="6" t="s">
        <v>68</v>
      </c>
      <c r="C302" s="6" t="s">
        <v>1143</v>
      </c>
      <c r="D302" s="22">
        <v>233796.44</v>
      </c>
      <c r="E302" s="22">
        <v>179558.74</v>
      </c>
      <c r="F302" s="6">
        <v>968</v>
      </c>
      <c r="G302" s="6">
        <v>20</v>
      </c>
      <c r="H302" s="6">
        <v>18</v>
      </c>
      <c r="I302" s="13">
        <f t="shared" si="16"/>
        <v>948</v>
      </c>
      <c r="J302" s="16">
        <f t="shared" si="17"/>
        <v>0.76801314853211622</v>
      </c>
      <c r="K302" s="23">
        <f t="shared" si="18"/>
        <v>246.62071729957808</v>
      </c>
      <c r="L302" s="16" t="str">
        <f t="shared" si="19"/>
        <v/>
      </c>
    </row>
    <row r="303" spans="1:12">
      <c r="A303" s="11">
        <v>45901</v>
      </c>
      <c r="B303" s="6" t="s">
        <v>68</v>
      </c>
      <c r="C303" s="6" t="s">
        <v>1144</v>
      </c>
      <c r="D303" s="22">
        <v>86023.21</v>
      </c>
      <c r="E303" s="22">
        <v>60476.01</v>
      </c>
      <c r="F303" s="6">
        <v>1158</v>
      </c>
      <c r="G303" s="6">
        <v>28</v>
      </c>
      <c r="H303" s="6">
        <v>18</v>
      </c>
      <c r="I303" s="13">
        <f t="shared" si="16"/>
        <v>1130</v>
      </c>
      <c r="J303" s="16">
        <f t="shared" si="17"/>
        <v>0.70301968503616641</v>
      </c>
      <c r="K303" s="23">
        <f t="shared" si="18"/>
        <v>76.126734513274343</v>
      </c>
      <c r="L303" s="16" t="str">
        <f t="shared" si="19"/>
        <v/>
      </c>
    </row>
    <row r="304" spans="1:12">
      <c r="A304" s="11">
        <v>45901</v>
      </c>
      <c r="B304" s="6" t="s">
        <v>68</v>
      </c>
      <c r="C304" s="6" t="s">
        <v>1145</v>
      </c>
      <c r="D304" s="22">
        <v>123116.59</v>
      </c>
      <c r="E304" s="22">
        <v>92272.99</v>
      </c>
      <c r="F304" s="6">
        <v>783</v>
      </c>
      <c r="G304" s="6">
        <v>13</v>
      </c>
      <c r="H304" s="6">
        <v>18</v>
      </c>
      <c r="I304" s="13">
        <f t="shared" si="16"/>
        <v>770</v>
      </c>
      <c r="J304" s="16">
        <f t="shared" si="17"/>
        <v>0.7494764921608047</v>
      </c>
      <c r="K304" s="23">
        <f t="shared" si="18"/>
        <v>159.89167532467533</v>
      </c>
      <c r="L304" s="16" t="str">
        <f t="shared" si="19"/>
        <v/>
      </c>
    </row>
    <row r="305" spans="1:12">
      <c r="A305" s="11">
        <v>45901</v>
      </c>
      <c r="B305" s="6" t="s">
        <v>71</v>
      </c>
      <c r="C305" s="6" t="s">
        <v>1143</v>
      </c>
      <c r="D305" s="22">
        <v>126267.76</v>
      </c>
      <c r="E305" s="22">
        <v>97460.96</v>
      </c>
      <c r="F305" s="6">
        <v>545</v>
      </c>
      <c r="G305" s="6">
        <v>7</v>
      </c>
      <c r="H305" s="6">
        <v>10</v>
      </c>
      <c r="I305" s="13">
        <f t="shared" si="16"/>
        <v>538</v>
      </c>
      <c r="J305" s="16">
        <f t="shared" si="17"/>
        <v>0.77185942001346985</v>
      </c>
      <c r="K305" s="23">
        <f t="shared" si="18"/>
        <v>234.69843866171001</v>
      </c>
      <c r="L305" s="16" t="str">
        <f t="shared" si="19"/>
        <v/>
      </c>
    </row>
    <row r="306" spans="1:12">
      <c r="A306" s="11">
        <v>45901</v>
      </c>
      <c r="B306" s="6" t="s">
        <v>71</v>
      </c>
      <c r="C306" s="6" t="s">
        <v>1144</v>
      </c>
      <c r="D306" s="22">
        <v>48777.77</v>
      </c>
      <c r="E306" s="22">
        <v>34419.370000000003</v>
      </c>
      <c r="F306" s="6">
        <v>683</v>
      </c>
      <c r="G306" s="6">
        <v>8</v>
      </c>
      <c r="H306" s="6">
        <v>10</v>
      </c>
      <c r="I306" s="13">
        <f t="shared" si="16"/>
        <v>675</v>
      </c>
      <c r="J306" s="16">
        <f t="shared" si="17"/>
        <v>0.70563639953200008</v>
      </c>
      <c r="K306" s="23">
        <f t="shared" si="18"/>
        <v>72.263362962962958</v>
      </c>
      <c r="L306" s="16" t="str">
        <f t="shared" si="19"/>
        <v/>
      </c>
    </row>
    <row r="307" spans="1:12">
      <c r="A307" s="11">
        <v>45901</v>
      </c>
      <c r="B307" s="6" t="s">
        <v>71</v>
      </c>
      <c r="C307" s="6" t="s">
        <v>1145</v>
      </c>
      <c r="D307" s="22">
        <v>67215.25</v>
      </c>
      <c r="E307" s="22">
        <v>50337.25</v>
      </c>
      <c r="F307" s="6">
        <v>452</v>
      </c>
      <c r="G307" s="6">
        <v>10</v>
      </c>
      <c r="H307" s="6">
        <v>10</v>
      </c>
      <c r="I307" s="13">
        <f t="shared" si="16"/>
        <v>442</v>
      </c>
      <c r="J307" s="16">
        <f t="shared" si="17"/>
        <v>0.74889626981972102</v>
      </c>
      <c r="K307" s="23">
        <f t="shared" si="18"/>
        <v>152.07070135746605</v>
      </c>
      <c r="L307" s="16" t="str">
        <f t="shared" si="19"/>
        <v/>
      </c>
    </row>
    <row r="308" spans="1:12">
      <c r="A308" s="11">
        <v>45901</v>
      </c>
      <c r="B308" s="6" t="s">
        <v>74</v>
      </c>
      <c r="C308" s="6" t="s">
        <v>1143</v>
      </c>
      <c r="D308" s="22">
        <v>938908.22</v>
      </c>
      <c r="E308" s="22">
        <v>723071.72</v>
      </c>
      <c r="F308" s="6">
        <v>3871</v>
      </c>
      <c r="G308" s="6">
        <v>80</v>
      </c>
      <c r="H308" s="6">
        <v>57</v>
      </c>
      <c r="I308" s="13">
        <f t="shared" si="16"/>
        <v>3791</v>
      </c>
      <c r="J308" s="16">
        <f t="shared" si="17"/>
        <v>0.7701197034998799</v>
      </c>
      <c r="K308" s="23">
        <f t="shared" si="18"/>
        <v>247.66769190187284</v>
      </c>
      <c r="L308" s="16" t="str">
        <f t="shared" si="19"/>
        <v/>
      </c>
    </row>
    <row r="309" spans="1:12">
      <c r="A309" s="11">
        <v>45901</v>
      </c>
      <c r="B309" s="6" t="s">
        <v>74</v>
      </c>
      <c r="C309" s="6" t="s">
        <v>1144</v>
      </c>
      <c r="D309" s="22">
        <v>327955.74</v>
      </c>
      <c r="E309" s="22">
        <v>231319.34</v>
      </c>
      <c r="F309" s="6">
        <v>4646</v>
      </c>
      <c r="G309" s="6">
        <v>88</v>
      </c>
      <c r="H309" s="6">
        <v>57</v>
      </c>
      <c r="I309" s="13">
        <f t="shared" si="16"/>
        <v>4558</v>
      </c>
      <c r="J309" s="16">
        <f t="shared" si="17"/>
        <v>0.70533706773968952</v>
      </c>
      <c r="K309" s="23">
        <f t="shared" si="18"/>
        <v>71.951676173760418</v>
      </c>
      <c r="L309" s="16" t="str">
        <f t="shared" si="19"/>
        <v/>
      </c>
    </row>
    <row r="310" spans="1:12">
      <c r="A310" s="11">
        <v>45901</v>
      </c>
      <c r="B310" s="6" t="s">
        <v>74</v>
      </c>
      <c r="C310" s="6" t="s">
        <v>1145</v>
      </c>
      <c r="D310" s="22">
        <v>492467.17</v>
      </c>
      <c r="E310" s="22">
        <v>368396.77</v>
      </c>
      <c r="F310" s="6">
        <v>3193</v>
      </c>
      <c r="G310" s="6">
        <v>73</v>
      </c>
      <c r="H310" s="6">
        <v>57</v>
      </c>
      <c r="I310" s="13">
        <f t="shared" si="16"/>
        <v>3120</v>
      </c>
      <c r="J310" s="16">
        <f t="shared" si="17"/>
        <v>0.7480636120373263</v>
      </c>
      <c r="K310" s="23">
        <f t="shared" si="18"/>
        <v>157.84204166666666</v>
      </c>
      <c r="L310" s="16" t="str">
        <f t="shared" si="19"/>
        <v/>
      </c>
    </row>
    <row r="311" spans="1:12">
      <c r="A311" s="11">
        <v>45901</v>
      </c>
      <c r="B311" s="6" t="s">
        <v>77</v>
      </c>
      <c r="C311" s="6" t="s">
        <v>1143</v>
      </c>
      <c r="D311" s="22">
        <v>229118.1</v>
      </c>
      <c r="E311" s="22">
        <v>175619.6</v>
      </c>
      <c r="F311" s="6">
        <v>945</v>
      </c>
      <c r="G311" s="6">
        <v>18</v>
      </c>
      <c r="H311" s="6">
        <v>15</v>
      </c>
      <c r="I311" s="13">
        <f t="shared" si="16"/>
        <v>927</v>
      </c>
      <c r="J311" s="16">
        <f t="shared" si="17"/>
        <v>0.76650251551492443</v>
      </c>
      <c r="K311" s="23">
        <f t="shared" si="18"/>
        <v>247.16084142394823</v>
      </c>
      <c r="L311" s="16" t="str">
        <f t="shared" si="19"/>
        <v/>
      </c>
    </row>
    <row r="312" spans="1:12">
      <c r="A312" s="11">
        <v>45901</v>
      </c>
      <c r="B312" s="6" t="s">
        <v>77</v>
      </c>
      <c r="C312" s="6" t="s">
        <v>1144</v>
      </c>
      <c r="D312" s="22">
        <v>83374.720000000001</v>
      </c>
      <c r="E312" s="22">
        <v>59016.12</v>
      </c>
      <c r="F312" s="6">
        <v>1074</v>
      </c>
      <c r="G312" s="6">
        <v>22</v>
      </c>
      <c r="H312" s="6">
        <v>15</v>
      </c>
      <c r="I312" s="13">
        <f t="shared" si="16"/>
        <v>1052</v>
      </c>
      <c r="J312" s="16">
        <f t="shared" si="17"/>
        <v>0.70784189740007519</v>
      </c>
      <c r="K312" s="23">
        <f t="shared" si="18"/>
        <v>79.253536121673008</v>
      </c>
      <c r="L312" s="16" t="str">
        <f t="shared" si="19"/>
        <v/>
      </c>
    </row>
    <row r="313" spans="1:12">
      <c r="A313" s="11">
        <v>45901</v>
      </c>
      <c r="B313" s="6" t="s">
        <v>77</v>
      </c>
      <c r="C313" s="6" t="s">
        <v>1145</v>
      </c>
      <c r="D313" s="22">
        <v>97125.9</v>
      </c>
      <c r="E313" s="22">
        <v>72339.899999999994</v>
      </c>
      <c r="F313" s="6">
        <v>728</v>
      </c>
      <c r="G313" s="6">
        <v>14</v>
      </c>
      <c r="H313" s="6">
        <v>15</v>
      </c>
      <c r="I313" s="13">
        <f t="shared" si="16"/>
        <v>714</v>
      </c>
      <c r="J313" s="16">
        <f t="shared" si="17"/>
        <v>0.74480545354019889</v>
      </c>
      <c r="K313" s="23">
        <f t="shared" si="18"/>
        <v>136.03067226890755</v>
      </c>
      <c r="L313" s="16" t="str">
        <f t="shared" si="19"/>
        <v/>
      </c>
    </row>
    <row r="314" spans="1:12">
      <c r="A314" s="11">
        <v>45901</v>
      </c>
      <c r="B314" s="6" t="s">
        <v>80</v>
      </c>
      <c r="C314" s="6" t="s">
        <v>1143</v>
      </c>
      <c r="D314" s="22">
        <v>324732.15000000002</v>
      </c>
      <c r="E314" s="22">
        <v>249794.65</v>
      </c>
      <c r="F314" s="6">
        <v>1291</v>
      </c>
      <c r="G314" s="6">
        <v>26</v>
      </c>
      <c r="H314" s="6">
        <v>19</v>
      </c>
      <c r="I314" s="13">
        <f t="shared" si="16"/>
        <v>1265</v>
      </c>
      <c r="J314" s="16">
        <f t="shared" si="17"/>
        <v>0.76923288932124512</v>
      </c>
      <c r="K314" s="23">
        <f t="shared" si="18"/>
        <v>256.70525691699606</v>
      </c>
      <c r="L314" s="16" t="str">
        <f t="shared" si="19"/>
        <v/>
      </c>
    </row>
    <row r="315" spans="1:12">
      <c r="A315" s="11">
        <v>45901</v>
      </c>
      <c r="B315" s="6" t="s">
        <v>80</v>
      </c>
      <c r="C315" s="6" t="s">
        <v>1144</v>
      </c>
      <c r="D315" s="22">
        <v>103387.23</v>
      </c>
      <c r="E315" s="22">
        <v>72615.23</v>
      </c>
      <c r="F315" s="6">
        <v>1466</v>
      </c>
      <c r="G315" s="6">
        <v>28</v>
      </c>
      <c r="H315" s="6">
        <v>19</v>
      </c>
      <c r="I315" s="13">
        <f t="shared" si="16"/>
        <v>1438</v>
      </c>
      <c r="J315" s="16">
        <f t="shared" si="17"/>
        <v>0.70236169399257531</v>
      </c>
      <c r="K315" s="23">
        <f t="shared" si="18"/>
        <v>71.896543810848399</v>
      </c>
      <c r="L315" s="16" t="str">
        <f t="shared" si="19"/>
        <v/>
      </c>
    </row>
    <row r="316" spans="1:12">
      <c r="A316" s="11">
        <v>45901</v>
      </c>
      <c r="B316" s="6" t="s">
        <v>80</v>
      </c>
      <c r="C316" s="6" t="s">
        <v>1145</v>
      </c>
      <c r="D316" s="22">
        <v>153809.85999999999</v>
      </c>
      <c r="E316" s="22">
        <v>114592.66</v>
      </c>
      <c r="F316" s="6">
        <v>1030</v>
      </c>
      <c r="G316" s="6">
        <v>19</v>
      </c>
      <c r="H316" s="6">
        <v>19</v>
      </c>
      <c r="I316" s="13">
        <f t="shared" si="16"/>
        <v>1011</v>
      </c>
      <c r="J316" s="16">
        <f t="shared" si="17"/>
        <v>0.7450280495671735</v>
      </c>
      <c r="K316" s="23">
        <f t="shared" si="18"/>
        <v>152.13636003956478</v>
      </c>
      <c r="L316" s="16" t="str">
        <f t="shared" si="19"/>
        <v/>
      </c>
    </row>
    <row r="317" spans="1:12">
      <c r="A317" s="11">
        <v>45901</v>
      </c>
      <c r="B317" s="6" t="s">
        <v>82</v>
      </c>
      <c r="C317" s="6" t="s">
        <v>1143</v>
      </c>
      <c r="D317" s="22">
        <v>280866.67</v>
      </c>
      <c r="E317" s="22">
        <v>215800.57</v>
      </c>
      <c r="F317" s="6">
        <v>1251</v>
      </c>
      <c r="G317" s="6">
        <v>22</v>
      </c>
      <c r="H317" s="6">
        <v>17</v>
      </c>
      <c r="I317" s="13">
        <f t="shared" si="16"/>
        <v>1229</v>
      </c>
      <c r="J317" s="16">
        <f t="shared" si="17"/>
        <v>0.7683381228538082</v>
      </c>
      <c r="K317" s="23">
        <f t="shared" si="18"/>
        <v>228.5326851098454</v>
      </c>
      <c r="L317" s="16" t="str">
        <f t="shared" si="19"/>
        <v/>
      </c>
    </row>
    <row r="318" spans="1:12">
      <c r="A318" s="11">
        <v>45901</v>
      </c>
      <c r="B318" s="6" t="s">
        <v>82</v>
      </c>
      <c r="C318" s="6" t="s">
        <v>1144</v>
      </c>
      <c r="D318" s="22">
        <v>109991.72</v>
      </c>
      <c r="E318" s="22">
        <v>77384.320000000007</v>
      </c>
      <c r="F318" s="6">
        <v>1522</v>
      </c>
      <c r="G318" s="6">
        <v>32</v>
      </c>
      <c r="H318" s="6">
        <v>17</v>
      </c>
      <c r="I318" s="13">
        <f t="shared" si="16"/>
        <v>1490</v>
      </c>
      <c r="J318" s="16">
        <f t="shared" si="17"/>
        <v>0.70354677606641669</v>
      </c>
      <c r="K318" s="23">
        <f t="shared" si="18"/>
        <v>73.819946308724838</v>
      </c>
      <c r="L318" s="16" t="str">
        <f t="shared" si="19"/>
        <v/>
      </c>
    </row>
    <row r="319" spans="1:12">
      <c r="A319" s="11">
        <v>45901</v>
      </c>
      <c r="B319" s="6" t="s">
        <v>82</v>
      </c>
      <c r="C319" s="6" t="s">
        <v>1145</v>
      </c>
      <c r="D319" s="22">
        <v>152920</v>
      </c>
      <c r="E319" s="22">
        <v>113880.4</v>
      </c>
      <c r="F319" s="6">
        <v>1020</v>
      </c>
      <c r="G319" s="6">
        <v>21</v>
      </c>
      <c r="H319" s="6">
        <v>17</v>
      </c>
      <c r="I319" s="13">
        <f t="shared" si="16"/>
        <v>999</v>
      </c>
      <c r="J319" s="16">
        <f t="shared" si="17"/>
        <v>0.74470572848548255</v>
      </c>
      <c r="K319" s="23">
        <f t="shared" si="18"/>
        <v>153.07307307307306</v>
      </c>
      <c r="L319" s="16" t="str">
        <f t="shared" si="19"/>
        <v/>
      </c>
    </row>
    <row r="320" spans="1:12">
      <c r="A320" s="11">
        <v>45901</v>
      </c>
      <c r="B320" s="6" t="s">
        <v>83</v>
      </c>
      <c r="C320" s="6" t="s">
        <v>1143</v>
      </c>
      <c r="D320" s="22">
        <v>347256.4</v>
      </c>
      <c r="E320" s="22">
        <v>267197.3</v>
      </c>
      <c r="F320" s="6">
        <v>1462</v>
      </c>
      <c r="G320" s="6">
        <v>29</v>
      </c>
      <c r="H320" s="6">
        <v>20</v>
      </c>
      <c r="I320" s="13">
        <f t="shared" si="16"/>
        <v>1433</v>
      </c>
      <c r="J320" s="16">
        <f t="shared" si="17"/>
        <v>0.7694524852529715</v>
      </c>
      <c r="K320" s="23">
        <f t="shared" si="18"/>
        <v>242.32826238660155</v>
      </c>
      <c r="L320" s="16" t="str">
        <f t="shared" si="19"/>
        <v/>
      </c>
    </row>
    <row r="321" spans="1:12">
      <c r="A321" s="11">
        <v>45901</v>
      </c>
      <c r="B321" s="6" t="s">
        <v>83</v>
      </c>
      <c r="C321" s="6" t="s">
        <v>1144</v>
      </c>
      <c r="D321" s="22">
        <v>126017.18</v>
      </c>
      <c r="E321" s="22">
        <v>89261.58</v>
      </c>
      <c r="F321" s="6">
        <v>1749</v>
      </c>
      <c r="G321" s="6">
        <v>35</v>
      </c>
      <c r="H321" s="6">
        <v>20</v>
      </c>
      <c r="I321" s="13">
        <f t="shared" si="16"/>
        <v>1714</v>
      </c>
      <c r="J321" s="16">
        <f t="shared" si="17"/>
        <v>0.70832865804487932</v>
      </c>
      <c r="K321" s="23">
        <f t="shared" si="18"/>
        <v>73.522275379229868</v>
      </c>
      <c r="L321" s="16" t="str">
        <f t="shared" si="19"/>
        <v/>
      </c>
    </row>
    <row r="322" spans="1:12">
      <c r="A322" s="11">
        <v>45901</v>
      </c>
      <c r="B322" s="6" t="s">
        <v>83</v>
      </c>
      <c r="C322" s="6" t="s">
        <v>1145</v>
      </c>
      <c r="D322" s="22">
        <v>194989.62</v>
      </c>
      <c r="E322" s="22">
        <v>145028.82</v>
      </c>
      <c r="F322" s="6">
        <v>1162</v>
      </c>
      <c r="G322" s="6">
        <v>23</v>
      </c>
      <c r="H322" s="6">
        <v>20</v>
      </c>
      <c r="I322" s="13">
        <f t="shared" ref="I322:I385" si="20">F322-G322</f>
        <v>1139</v>
      </c>
      <c r="J322" s="16">
        <f t="shared" ref="J322:J385" si="21">IFERROR(E322/D322,0)</f>
        <v>0.74377713029032011</v>
      </c>
      <c r="K322" s="23">
        <f t="shared" ref="K322:K385" si="22">IFERROR(D322/I322,0)</f>
        <v>171.19369622475855</v>
      </c>
      <c r="L322" s="16" t="str">
        <f t="shared" ref="L322:L385" si="23">IFERROR(D322/SUMIFS($D$2:$D$649,$A$2:$A$649,EDATE(A322,-12),$B$2:$B$649,B322,$C$2:$C$649,C322)-1,"")</f>
        <v/>
      </c>
    </row>
    <row r="323" spans="1:12">
      <c r="A323" s="11">
        <v>45901</v>
      </c>
      <c r="B323" s="6" t="s">
        <v>84</v>
      </c>
      <c r="C323" s="6" t="s">
        <v>1143</v>
      </c>
      <c r="D323" s="22">
        <v>407690.74</v>
      </c>
      <c r="E323" s="22">
        <v>312660.64</v>
      </c>
      <c r="F323" s="6">
        <v>1646</v>
      </c>
      <c r="G323" s="6">
        <v>26</v>
      </c>
      <c r="H323" s="6">
        <v>24</v>
      </c>
      <c r="I323" s="13">
        <f t="shared" si="20"/>
        <v>1620</v>
      </c>
      <c r="J323" s="16">
        <f t="shared" si="21"/>
        <v>0.76690640557595202</v>
      </c>
      <c r="K323" s="23">
        <f t="shared" si="22"/>
        <v>251.66095061728396</v>
      </c>
      <c r="L323" s="16" t="str">
        <f t="shared" si="23"/>
        <v/>
      </c>
    </row>
    <row r="324" spans="1:12">
      <c r="A324" s="11">
        <v>45901</v>
      </c>
      <c r="B324" s="6" t="s">
        <v>84</v>
      </c>
      <c r="C324" s="6" t="s">
        <v>1144</v>
      </c>
      <c r="D324" s="22">
        <v>144145.84</v>
      </c>
      <c r="E324" s="22">
        <v>101930.24000000001</v>
      </c>
      <c r="F324" s="6">
        <v>1981</v>
      </c>
      <c r="G324" s="6">
        <v>37</v>
      </c>
      <c r="H324" s="6">
        <v>24</v>
      </c>
      <c r="I324" s="13">
        <f t="shared" si="20"/>
        <v>1944</v>
      </c>
      <c r="J324" s="16">
        <f t="shared" si="21"/>
        <v>0.70713272058354237</v>
      </c>
      <c r="K324" s="23">
        <f t="shared" si="22"/>
        <v>74.149094650205754</v>
      </c>
      <c r="L324" s="16" t="str">
        <f t="shared" si="23"/>
        <v/>
      </c>
    </row>
    <row r="325" spans="1:12">
      <c r="A325" s="11">
        <v>45901</v>
      </c>
      <c r="B325" s="6" t="s">
        <v>84</v>
      </c>
      <c r="C325" s="6" t="s">
        <v>1145</v>
      </c>
      <c r="D325" s="22">
        <v>205613.3</v>
      </c>
      <c r="E325" s="22">
        <v>153696.5</v>
      </c>
      <c r="F325" s="6">
        <v>1353</v>
      </c>
      <c r="G325" s="6">
        <v>15</v>
      </c>
      <c r="H325" s="6">
        <v>24</v>
      </c>
      <c r="I325" s="13">
        <f t="shared" si="20"/>
        <v>1338</v>
      </c>
      <c r="J325" s="16">
        <f t="shared" si="21"/>
        <v>0.74750271504810251</v>
      </c>
      <c r="K325" s="23">
        <f t="shared" si="22"/>
        <v>153.67212257100149</v>
      </c>
      <c r="L325" s="16" t="str">
        <f t="shared" si="23"/>
        <v/>
      </c>
    </row>
    <row r="326" spans="1:12">
      <c r="A326" s="11">
        <v>45931</v>
      </c>
      <c r="B326" s="6" t="s">
        <v>53</v>
      </c>
      <c r="C326" s="6" t="s">
        <v>1143</v>
      </c>
      <c r="D326" s="22">
        <v>126796.09</v>
      </c>
      <c r="E326" s="22">
        <v>97251.19</v>
      </c>
      <c r="F326" s="6">
        <v>595</v>
      </c>
      <c r="G326" s="6">
        <v>16</v>
      </c>
      <c r="H326" s="6">
        <v>7</v>
      </c>
      <c r="I326" s="13">
        <f t="shared" si="20"/>
        <v>579</v>
      </c>
      <c r="J326" s="16">
        <f t="shared" si="21"/>
        <v>0.76698887166000151</v>
      </c>
      <c r="K326" s="23">
        <f t="shared" si="22"/>
        <v>218.99151986183074</v>
      </c>
      <c r="L326" s="16" t="str">
        <f t="shared" si="23"/>
        <v/>
      </c>
    </row>
    <row r="327" spans="1:12">
      <c r="A327" s="11">
        <v>45931</v>
      </c>
      <c r="B327" s="6" t="s">
        <v>53</v>
      </c>
      <c r="C327" s="6" t="s">
        <v>1144</v>
      </c>
      <c r="D327" s="22">
        <v>46911.58</v>
      </c>
      <c r="E327" s="22">
        <v>33311.980000000003</v>
      </c>
      <c r="F327" s="6">
        <v>644</v>
      </c>
      <c r="G327" s="6">
        <v>7</v>
      </c>
      <c r="H327" s="6">
        <v>7</v>
      </c>
      <c r="I327" s="13">
        <f t="shared" si="20"/>
        <v>637</v>
      </c>
      <c r="J327" s="16">
        <f t="shared" si="21"/>
        <v>0.7101014291140908</v>
      </c>
      <c r="K327" s="23">
        <f t="shared" si="22"/>
        <v>73.644552590266883</v>
      </c>
      <c r="L327" s="16" t="str">
        <f t="shared" si="23"/>
        <v/>
      </c>
    </row>
    <row r="328" spans="1:12">
      <c r="A328" s="11">
        <v>45931</v>
      </c>
      <c r="B328" s="6" t="s">
        <v>53</v>
      </c>
      <c r="C328" s="6" t="s">
        <v>1145</v>
      </c>
      <c r="D328" s="22">
        <v>57721.17</v>
      </c>
      <c r="E328" s="22">
        <v>43071.57</v>
      </c>
      <c r="F328" s="6">
        <v>426</v>
      </c>
      <c r="G328" s="6">
        <v>12</v>
      </c>
      <c r="H328" s="6">
        <v>7</v>
      </c>
      <c r="I328" s="13">
        <f t="shared" si="20"/>
        <v>414</v>
      </c>
      <c r="J328" s="16">
        <f t="shared" si="21"/>
        <v>0.74620057077845092</v>
      </c>
      <c r="K328" s="23">
        <f t="shared" si="22"/>
        <v>139.42311594202897</v>
      </c>
      <c r="L328" s="16" t="str">
        <f t="shared" si="23"/>
        <v/>
      </c>
    </row>
    <row r="329" spans="1:12">
      <c r="A329" s="11">
        <v>45931</v>
      </c>
      <c r="B329" s="6" t="s">
        <v>57</v>
      </c>
      <c r="C329" s="6" t="s">
        <v>1143</v>
      </c>
      <c r="D329" s="22">
        <v>105621.22</v>
      </c>
      <c r="E329" s="22">
        <v>81306.820000000007</v>
      </c>
      <c r="F329" s="6">
        <v>419</v>
      </c>
      <c r="G329" s="6">
        <v>7</v>
      </c>
      <c r="H329" s="6">
        <v>8</v>
      </c>
      <c r="I329" s="13">
        <f t="shared" si="20"/>
        <v>412</v>
      </c>
      <c r="J329" s="16">
        <f t="shared" si="21"/>
        <v>0.76979625874421831</v>
      </c>
      <c r="K329" s="23">
        <f t="shared" si="22"/>
        <v>256.36218446601941</v>
      </c>
      <c r="L329" s="16" t="str">
        <f t="shared" si="23"/>
        <v/>
      </c>
    </row>
    <row r="330" spans="1:12">
      <c r="A330" s="11">
        <v>45931</v>
      </c>
      <c r="B330" s="6" t="s">
        <v>57</v>
      </c>
      <c r="C330" s="6" t="s">
        <v>1144</v>
      </c>
      <c r="D330" s="22">
        <v>38578.839999999997</v>
      </c>
      <c r="E330" s="22">
        <v>27238.84</v>
      </c>
      <c r="F330" s="6">
        <v>515</v>
      </c>
      <c r="G330" s="6">
        <v>4</v>
      </c>
      <c r="H330" s="6">
        <v>8</v>
      </c>
      <c r="I330" s="13">
        <f t="shared" si="20"/>
        <v>511</v>
      </c>
      <c r="J330" s="16">
        <f t="shared" si="21"/>
        <v>0.70605648070289317</v>
      </c>
      <c r="K330" s="23">
        <f t="shared" si="22"/>
        <v>75.496751467710368</v>
      </c>
      <c r="L330" s="16" t="str">
        <f t="shared" si="23"/>
        <v/>
      </c>
    </row>
    <row r="331" spans="1:12">
      <c r="A331" s="11">
        <v>45931</v>
      </c>
      <c r="B331" s="6" t="s">
        <v>57</v>
      </c>
      <c r="C331" s="6" t="s">
        <v>1145</v>
      </c>
      <c r="D331" s="22">
        <v>53750.03</v>
      </c>
      <c r="E331" s="22">
        <v>40017.230000000003</v>
      </c>
      <c r="F331" s="6">
        <v>341</v>
      </c>
      <c r="G331" s="6">
        <v>5</v>
      </c>
      <c r="H331" s="6">
        <v>8</v>
      </c>
      <c r="I331" s="13">
        <f t="shared" si="20"/>
        <v>336</v>
      </c>
      <c r="J331" s="16">
        <f t="shared" si="21"/>
        <v>0.74450618911282473</v>
      </c>
      <c r="K331" s="23">
        <f t="shared" si="22"/>
        <v>159.97032738095237</v>
      </c>
      <c r="L331" s="16" t="str">
        <f t="shared" si="23"/>
        <v/>
      </c>
    </row>
    <row r="332" spans="1:12">
      <c r="A332" s="11">
        <v>45931</v>
      </c>
      <c r="B332" s="6" t="s">
        <v>61</v>
      </c>
      <c r="C332" s="6" t="s">
        <v>1143</v>
      </c>
      <c r="D332" s="22">
        <v>177576.94</v>
      </c>
      <c r="E332" s="22">
        <v>136680.04</v>
      </c>
      <c r="F332" s="6">
        <v>677</v>
      </c>
      <c r="G332" s="6">
        <v>9</v>
      </c>
      <c r="H332" s="6">
        <v>9</v>
      </c>
      <c r="I332" s="13">
        <f t="shared" si="20"/>
        <v>668</v>
      </c>
      <c r="J332" s="16">
        <f t="shared" si="21"/>
        <v>0.76969475879018978</v>
      </c>
      <c r="K332" s="23">
        <f t="shared" si="22"/>
        <v>265.83374251497008</v>
      </c>
      <c r="L332" s="16" t="str">
        <f t="shared" si="23"/>
        <v/>
      </c>
    </row>
    <row r="333" spans="1:12">
      <c r="A333" s="11">
        <v>45931</v>
      </c>
      <c r="B333" s="6" t="s">
        <v>61</v>
      </c>
      <c r="C333" s="6" t="s">
        <v>1144</v>
      </c>
      <c r="D333" s="22">
        <v>65887.960000000006</v>
      </c>
      <c r="E333" s="22">
        <v>46716.36</v>
      </c>
      <c r="F333" s="6">
        <v>889</v>
      </c>
      <c r="G333" s="6">
        <v>17</v>
      </c>
      <c r="H333" s="6">
        <v>9</v>
      </c>
      <c r="I333" s="13">
        <f t="shared" si="20"/>
        <v>872</v>
      </c>
      <c r="J333" s="16">
        <f t="shared" si="21"/>
        <v>0.70902726385822235</v>
      </c>
      <c r="K333" s="23">
        <f t="shared" si="22"/>
        <v>75.559587155963314</v>
      </c>
      <c r="L333" s="16" t="str">
        <f t="shared" si="23"/>
        <v/>
      </c>
    </row>
    <row r="334" spans="1:12">
      <c r="A334" s="11">
        <v>45931</v>
      </c>
      <c r="B334" s="6" t="s">
        <v>61</v>
      </c>
      <c r="C334" s="6" t="s">
        <v>1145</v>
      </c>
      <c r="D334" s="22">
        <v>84487.38</v>
      </c>
      <c r="E334" s="22">
        <v>63367.38</v>
      </c>
      <c r="F334" s="6">
        <v>589</v>
      </c>
      <c r="G334" s="6">
        <v>18</v>
      </c>
      <c r="H334" s="6">
        <v>9</v>
      </c>
      <c r="I334" s="13">
        <f t="shared" si="20"/>
        <v>571</v>
      </c>
      <c r="J334" s="16">
        <f t="shared" si="21"/>
        <v>0.75002183758094987</v>
      </c>
      <c r="K334" s="23">
        <f t="shared" si="22"/>
        <v>147.96388791593697</v>
      </c>
      <c r="L334" s="16" t="str">
        <f t="shared" si="23"/>
        <v/>
      </c>
    </row>
    <row r="335" spans="1:12">
      <c r="A335" s="11">
        <v>45931</v>
      </c>
      <c r="B335" s="6" t="s">
        <v>65</v>
      </c>
      <c r="C335" s="6" t="s">
        <v>1143</v>
      </c>
      <c r="D335" s="22">
        <v>224586.41</v>
      </c>
      <c r="E335" s="22">
        <v>172922.71</v>
      </c>
      <c r="F335" s="6">
        <v>1045</v>
      </c>
      <c r="G335" s="6">
        <v>19</v>
      </c>
      <c r="H335" s="6">
        <v>13</v>
      </c>
      <c r="I335" s="13">
        <f t="shared" si="20"/>
        <v>1026</v>
      </c>
      <c r="J335" s="16">
        <f t="shared" si="21"/>
        <v>0.7699607024307481</v>
      </c>
      <c r="K335" s="23">
        <f t="shared" si="22"/>
        <v>218.89513645224173</v>
      </c>
      <c r="L335" s="16" t="str">
        <f t="shared" si="23"/>
        <v/>
      </c>
    </row>
    <row r="336" spans="1:12">
      <c r="A336" s="11">
        <v>45931</v>
      </c>
      <c r="B336" s="6" t="s">
        <v>65</v>
      </c>
      <c r="C336" s="6" t="s">
        <v>1144</v>
      </c>
      <c r="D336" s="22">
        <v>84058.07</v>
      </c>
      <c r="E336" s="22">
        <v>59587.47</v>
      </c>
      <c r="F336" s="6">
        <v>1157</v>
      </c>
      <c r="G336" s="6">
        <v>19</v>
      </c>
      <c r="H336" s="6">
        <v>13</v>
      </c>
      <c r="I336" s="13">
        <f t="shared" si="20"/>
        <v>1138</v>
      </c>
      <c r="J336" s="16">
        <f t="shared" si="21"/>
        <v>0.70888458419280853</v>
      </c>
      <c r="K336" s="23">
        <f t="shared" si="22"/>
        <v>73.864736379613362</v>
      </c>
      <c r="L336" s="16" t="str">
        <f t="shared" si="23"/>
        <v/>
      </c>
    </row>
    <row r="337" spans="1:12">
      <c r="A337" s="11">
        <v>45931</v>
      </c>
      <c r="B337" s="6" t="s">
        <v>65</v>
      </c>
      <c r="C337" s="6" t="s">
        <v>1145</v>
      </c>
      <c r="D337" s="22">
        <v>123739.46</v>
      </c>
      <c r="E337" s="22">
        <v>92669.06</v>
      </c>
      <c r="F337" s="6">
        <v>830</v>
      </c>
      <c r="G337" s="6">
        <v>25</v>
      </c>
      <c r="H337" s="6">
        <v>13</v>
      </c>
      <c r="I337" s="13">
        <f t="shared" si="20"/>
        <v>805</v>
      </c>
      <c r="J337" s="16">
        <f t="shared" si="21"/>
        <v>0.74890467438600417</v>
      </c>
      <c r="K337" s="23">
        <f t="shared" si="22"/>
        <v>153.7136149068323</v>
      </c>
      <c r="L337" s="16" t="str">
        <f t="shared" si="23"/>
        <v/>
      </c>
    </row>
    <row r="338" spans="1:12">
      <c r="A338" s="11">
        <v>45931</v>
      </c>
      <c r="B338" s="6" t="s">
        <v>68</v>
      </c>
      <c r="C338" s="6" t="s">
        <v>1143</v>
      </c>
      <c r="D338" s="22">
        <v>263327.71000000002</v>
      </c>
      <c r="E338" s="22">
        <v>202829.91</v>
      </c>
      <c r="F338" s="6">
        <v>1116</v>
      </c>
      <c r="G338" s="6">
        <v>21</v>
      </c>
      <c r="H338" s="6">
        <v>18</v>
      </c>
      <c r="I338" s="13">
        <f t="shared" si="20"/>
        <v>1095</v>
      </c>
      <c r="J338" s="16">
        <f t="shared" si="21"/>
        <v>0.77025661294817771</v>
      </c>
      <c r="K338" s="23">
        <f t="shared" si="22"/>
        <v>240.48192694063928</v>
      </c>
      <c r="L338" s="16" t="str">
        <f t="shared" si="23"/>
        <v/>
      </c>
    </row>
    <row r="339" spans="1:12">
      <c r="A339" s="11">
        <v>45931</v>
      </c>
      <c r="B339" s="6" t="s">
        <v>68</v>
      </c>
      <c r="C339" s="6" t="s">
        <v>1144</v>
      </c>
      <c r="D339" s="22">
        <v>96715.51</v>
      </c>
      <c r="E339" s="22">
        <v>68331.91</v>
      </c>
      <c r="F339" s="6">
        <v>1369</v>
      </c>
      <c r="G339" s="6">
        <v>20</v>
      </c>
      <c r="H339" s="6">
        <v>18</v>
      </c>
      <c r="I339" s="13">
        <f t="shared" si="20"/>
        <v>1349</v>
      </c>
      <c r="J339" s="16">
        <f t="shared" si="21"/>
        <v>0.70652483763979534</v>
      </c>
      <c r="K339" s="23">
        <f t="shared" si="22"/>
        <v>71.694225352112667</v>
      </c>
      <c r="L339" s="16" t="str">
        <f t="shared" si="23"/>
        <v/>
      </c>
    </row>
    <row r="340" spans="1:12">
      <c r="A340" s="11">
        <v>45931</v>
      </c>
      <c r="B340" s="6" t="s">
        <v>68</v>
      </c>
      <c r="C340" s="6" t="s">
        <v>1145</v>
      </c>
      <c r="D340" s="22">
        <v>133537.44</v>
      </c>
      <c r="E340" s="22">
        <v>100104.24</v>
      </c>
      <c r="F340" s="6">
        <v>906</v>
      </c>
      <c r="G340" s="6">
        <v>13</v>
      </c>
      <c r="H340" s="6">
        <v>18</v>
      </c>
      <c r="I340" s="13">
        <f t="shared" si="20"/>
        <v>893</v>
      </c>
      <c r="J340" s="16">
        <f t="shared" si="21"/>
        <v>0.74963425987498344</v>
      </c>
      <c r="K340" s="23">
        <f t="shared" si="22"/>
        <v>149.53800671892498</v>
      </c>
      <c r="L340" s="16" t="str">
        <f t="shared" si="23"/>
        <v/>
      </c>
    </row>
    <row r="341" spans="1:12">
      <c r="A341" s="11">
        <v>45931</v>
      </c>
      <c r="B341" s="6" t="s">
        <v>71</v>
      </c>
      <c r="C341" s="6" t="s">
        <v>1143</v>
      </c>
      <c r="D341" s="22">
        <v>199805.28</v>
      </c>
      <c r="E341" s="22">
        <v>153188.38</v>
      </c>
      <c r="F341" s="6">
        <v>758</v>
      </c>
      <c r="G341" s="6">
        <v>11</v>
      </c>
      <c r="H341" s="6">
        <v>14</v>
      </c>
      <c r="I341" s="13">
        <f t="shared" si="20"/>
        <v>747</v>
      </c>
      <c r="J341" s="16">
        <f t="shared" si="21"/>
        <v>0.76668834777539419</v>
      </c>
      <c r="K341" s="23">
        <f t="shared" si="22"/>
        <v>267.47694779116466</v>
      </c>
      <c r="L341" s="16" t="str">
        <f t="shared" si="23"/>
        <v/>
      </c>
    </row>
    <row r="342" spans="1:12">
      <c r="A342" s="11">
        <v>45931</v>
      </c>
      <c r="B342" s="6" t="s">
        <v>71</v>
      </c>
      <c r="C342" s="6" t="s">
        <v>1144</v>
      </c>
      <c r="D342" s="22">
        <v>59783.7</v>
      </c>
      <c r="E342" s="22">
        <v>41970.1</v>
      </c>
      <c r="F342" s="6">
        <v>876</v>
      </c>
      <c r="G342" s="6">
        <v>14</v>
      </c>
      <c r="H342" s="6">
        <v>14</v>
      </c>
      <c r="I342" s="13">
        <f t="shared" si="20"/>
        <v>862</v>
      </c>
      <c r="J342" s="16">
        <f t="shared" si="21"/>
        <v>0.7020324938068403</v>
      </c>
      <c r="K342" s="23">
        <f t="shared" si="22"/>
        <v>69.354640371229692</v>
      </c>
      <c r="L342" s="16" t="str">
        <f t="shared" si="23"/>
        <v/>
      </c>
    </row>
    <row r="343" spans="1:12">
      <c r="A343" s="11">
        <v>45931</v>
      </c>
      <c r="B343" s="6" t="s">
        <v>71</v>
      </c>
      <c r="C343" s="6" t="s">
        <v>1145</v>
      </c>
      <c r="D343" s="22">
        <v>98690.03</v>
      </c>
      <c r="E343" s="22">
        <v>74252.03</v>
      </c>
      <c r="F343" s="6">
        <v>632</v>
      </c>
      <c r="G343" s="6">
        <v>10</v>
      </c>
      <c r="H343" s="6">
        <v>14</v>
      </c>
      <c r="I343" s="13">
        <f t="shared" si="20"/>
        <v>622</v>
      </c>
      <c r="J343" s="16">
        <f t="shared" si="21"/>
        <v>0.7523762025404187</v>
      </c>
      <c r="K343" s="23">
        <f t="shared" si="22"/>
        <v>158.66564308681671</v>
      </c>
      <c r="L343" s="16" t="str">
        <f t="shared" si="23"/>
        <v/>
      </c>
    </row>
    <row r="344" spans="1:12">
      <c r="A344" s="11">
        <v>45931</v>
      </c>
      <c r="B344" s="6" t="s">
        <v>74</v>
      </c>
      <c r="C344" s="6" t="s">
        <v>1143</v>
      </c>
      <c r="D344" s="22">
        <v>960809.7</v>
      </c>
      <c r="E344" s="22">
        <v>738979.3</v>
      </c>
      <c r="F344" s="6">
        <v>4198</v>
      </c>
      <c r="G344" s="6">
        <v>79</v>
      </c>
      <c r="H344" s="6">
        <v>52</v>
      </c>
      <c r="I344" s="13">
        <f t="shared" si="20"/>
        <v>4119</v>
      </c>
      <c r="J344" s="16">
        <f t="shared" si="21"/>
        <v>0.76912139833725668</v>
      </c>
      <c r="K344" s="23">
        <f t="shared" si="22"/>
        <v>233.26285506190823</v>
      </c>
      <c r="L344" s="16" t="str">
        <f t="shared" si="23"/>
        <v/>
      </c>
    </row>
    <row r="345" spans="1:12">
      <c r="A345" s="11">
        <v>45931</v>
      </c>
      <c r="B345" s="6" t="s">
        <v>74</v>
      </c>
      <c r="C345" s="6" t="s">
        <v>1144</v>
      </c>
      <c r="D345" s="22">
        <v>346938.96</v>
      </c>
      <c r="E345" s="22">
        <v>244831.35999999999</v>
      </c>
      <c r="F345" s="6">
        <v>4838</v>
      </c>
      <c r="G345" s="6">
        <v>79</v>
      </c>
      <c r="H345" s="6">
        <v>52</v>
      </c>
      <c r="I345" s="13">
        <f t="shared" si="20"/>
        <v>4759</v>
      </c>
      <c r="J345" s="16">
        <f t="shared" si="21"/>
        <v>0.70569001532719178</v>
      </c>
      <c r="K345" s="23">
        <f t="shared" si="22"/>
        <v>72.901651607480574</v>
      </c>
      <c r="L345" s="16" t="str">
        <f t="shared" si="23"/>
        <v/>
      </c>
    </row>
    <row r="346" spans="1:12">
      <c r="A346" s="11">
        <v>45931</v>
      </c>
      <c r="B346" s="6" t="s">
        <v>74</v>
      </c>
      <c r="C346" s="6" t="s">
        <v>1145</v>
      </c>
      <c r="D346" s="22">
        <v>503583.02</v>
      </c>
      <c r="E346" s="22">
        <v>376506.62</v>
      </c>
      <c r="F346" s="6">
        <v>3252</v>
      </c>
      <c r="G346" s="6">
        <v>74</v>
      </c>
      <c r="H346" s="6">
        <v>52</v>
      </c>
      <c r="I346" s="13">
        <f t="shared" si="20"/>
        <v>3178</v>
      </c>
      <c r="J346" s="16">
        <f t="shared" si="21"/>
        <v>0.7476555107040741</v>
      </c>
      <c r="K346" s="23">
        <f t="shared" si="22"/>
        <v>158.45910006293266</v>
      </c>
      <c r="L346" s="16" t="str">
        <f t="shared" si="23"/>
        <v/>
      </c>
    </row>
    <row r="347" spans="1:12">
      <c r="A347" s="11">
        <v>45931</v>
      </c>
      <c r="B347" s="6" t="s">
        <v>77</v>
      </c>
      <c r="C347" s="6" t="s">
        <v>1143</v>
      </c>
      <c r="D347" s="22">
        <v>243907.42</v>
      </c>
      <c r="E347" s="22">
        <v>186965.92</v>
      </c>
      <c r="F347" s="6">
        <v>1053</v>
      </c>
      <c r="G347" s="6">
        <v>20</v>
      </c>
      <c r="H347" s="6">
        <v>15</v>
      </c>
      <c r="I347" s="13">
        <f t="shared" si="20"/>
        <v>1033</v>
      </c>
      <c r="J347" s="16">
        <f t="shared" si="21"/>
        <v>0.76654461762581882</v>
      </c>
      <c r="K347" s="23">
        <f t="shared" si="22"/>
        <v>236.11560503388191</v>
      </c>
      <c r="L347" s="16" t="str">
        <f t="shared" si="23"/>
        <v/>
      </c>
    </row>
    <row r="348" spans="1:12">
      <c r="A348" s="11">
        <v>45931</v>
      </c>
      <c r="B348" s="6" t="s">
        <v>77</v>
      </c>
      <c r="C348" s="6" t="s">
        <v>1144</v>
      </c>
      <c r="D348" s="22">
        <v>86374.78</v>
      </c>
      <c r="E348" s="22">
        <v>61129.98</v>
      </c>
      <c r="F348" s="6">
        <v>1237</v>
      </c>
      <c r="G348" s="6">
        <v>24</v>
      </c>
      <c r="H348" s="6">
        <v>15</v>
      </c>
      <c r="I348" s="13">
        <f t="shared" si="20"/>
        <v>1213</v>
      </c>
      <c r="J348" s="16">
        <f t="shared" si="21"/>
        <v>0.70772950159757286</v>
      </c>
      <c r="K348" s="23">
        <f t="shared" si="22"/>
        <v>71.207568013190439</v>
      </c>
      <c r="L348" s="16" t="str">
        <f t="shared" si="23"/>
        <v/>
      </c>
    </row>
    <row r="349" spans="1:12">
      <c r="A349" s="11">
        <v>45931</v>
      </c>
      <c r="B349" s="6" t="s">
        <v>77</v>
      </c>
      <c r="C349" s="6" t="s">
        <v>1145</v>
      </c>
      <c r="D349" s="22">
        <v>150674.68</v>
      </c>
      <c r="E349" s="22">
        <v>112293.88</v>
      </c>
      <c r="F349" s="6">
        <v>948</v>
      </c>
      <c r="G349" s="6">
        <v>13</v>
      </c>
      <c r="H349" s="6">
        <v>15</v>
      </c>
      <c r="I349" s="13">
        <f t="shared" si="20"/>
        <v>935</v>
      </c>
      <c r="J349" s="16">
        <f t="shared" si="21"/>
        <v>0.7452737248222463</v>
      </c>
      <c r="K349" s="23">
        <f t="shared" si="22"/>
        <v>161.14939037433155</v>
      </c>
      <c r="L349" s="16" t="str">
        <f t="shared" si="23"/>
        <v/>
      </c>
    </row>
    <row r="350" spans="1:12">
      <c r="A350" s="11">
        <v>45931</v>
      </c>
      <c r="B350" s="6" t="s">
        <v>80</v>
      </c>
      <c r="C350" s="6" t="s">
        <v>1143</v>
      </c>
      <c r="D350" s="22">
        <v>295265.94</v>
      </c>
      <c r="E350" s="22">
        <v>226327.84</v>
      </c>
      <c r="F350" s="6">
        <v>1251</v>
      </c>
      <c r="G350" s="6">
        <v>21</v>
      </c>
      <c r="H350" s="6">
        <v>17</v>
      </c>
      <c r="I350" s="13">
        <f t="shared" si="20"/>
        <v>1230</v>
      </c>
      <c r="J350" s="16">
        <f t="shared" si="21"/>
        <v>0.76652200385862312</v>
      </c>
      <c r="K350" s="23">
        <f t="shared" si="22"/>
        <v>240.05360975609756</v>
      </c>
      <c r="L350" s="16" t="str">
        <f t="shared" si="23"/>
        <v/>
      </c>
    </row>
    <row r="351" spans="1:12">
      <c r="A351" s="11">
        <v>45931</v>
      </c>
      <c r="B351" s="6" t="s">
        <v>80</v>
      </c>
      <c r="C351" s="6" t="s">
        <v>1144</v>
      </c>
      <c r="D351" s="22">
        <v>117123.78</v>
      </c>
      <c r="E351" s="22">
        <v>82587.179999999993</v>
      </c>
      <c r="F351" s="6">
        <v>1588</v>
      </c>
      <c r="G351" s="6">
        <v>32</v>
      </c>
      <c r="H351" s="6">
        <v>17</v>
      </c>
      <c r="I351" s="13">
        <f t="shared" si="20"/>
        <v>1556</v>
      </c>
      <c r="J351" s="16">
        <f t="shared" si="21"/>
        <v>0.70512734476295069</v>
      </c>
      <c r="K351" s="23">
        <f t="shared" si="22"/>
        <v>75.272352185089971</v>
      </c>
      <c r="L351" s="16" t="str">
        <f t="shared" si="23"/>
        <v/>
      </c>
    </row>
    <row r="352" spans="1:12">
      <c r="A352" s="11">
        <v>45931</v>
      </c>
      <c r="B352" s="6" t="s">
        <v>80</v>
      </c>
      <c r="C352" s="6" t="s">
        <v>1145</v>
      </c>
      <c r="D352" s="22">
        <v>159816.89000000001</v>
      </c>
      <c r="E352" s="22">
        <v>119208.89</v>
      </c>
      <c r="F352" s="6">
        <v>1070</v>
      </c>
      <c r="G352" s="6">
        <v>23</v>
      </c>
      <c r="H352" s="6">
        <v>17</v>
      </c>
      <c r="I352" s="13">
        <f t="shared" si="20"/>
        <v>1047</v>
      </c>
      <c r="J352" s="16">
        <f t="shared" si="21"/>
        <v>0.74590920897034096</v>
      </c>
      <c r="K352" s="23">
        <f t="shared" si="22"/>
        <v>152.64268385864375</v>
      </c>
      <c r="L352" s="16" t="str">
        <f t="shared" si="23"/>
        <v/>
      </c>
    </row>
    <row r="353" spans="1:12">
      <c r="A353" s="11">
        <v>45931</v>
      </c>
      <c r="B353" s="6" t="s">
        <v>82</v>
      </c>
      <c r="C353" s="6" t="s">
        <v>1143</v>
      </c>
      <c r="D353" s="22">
        <v>348036.64</v>
      </c>
      <c r="E353" s="22">
        <v>267469.34000000003</v>
      </c>
      <c r="F353" s="6">
        <v>1424</v>
      </c>
      <c r="G353" s="6">
        <v>28</v>
      </c>
      <c r="H353" s="6">
        <v>17</v>
      </c>
      <c r="I353" s="13">
        <f t="shared" si="20"/>
        <v>1396</v>
      </c>
      <c r="J353" s="16">
        <f t="shared" si="21"/>
        <v>0.7685091431752703</v>
      </c>
      <c r="K353" s="23">
        <f t="shared" si="22"/>
        <v>249.30991404011462</v>
      </c>
      <c r="L353" s="16" t="str">
        <f t="shared" si="23"/>
        <v/>
      </c>
    </row>
    <row r="354" spans="1:12">
      <c r="A354" s="11">
        <v>45931</v>
      </c>
      <c r="B354" s="6" t="s">
        <v>82</v>
      </c>
      <c r="C354" s="6" t="s">
        <v>1144</v>
      </c>
      <c r="D354" s="22">
        <v>132182.51999999999</v>
      </c>
      <c r="E354" s="22">
        <v>93825.32</v>
      </c>
      <c r="F354" s="6">
        <v>1709</v>
      </c>
      <c r="G354" s="6">
        <v>28</v>
      </c>
      <c r="H354" s="6">
        <v>17</v>
      </c>
      <c r="I354" s="13">
        <f t="shared" si="20"/>
        <v>1681</v>
      </c>
      <c r="J354" s="16">
        <f t="shared" si="21"/>
        <v>0.70981639629808857</v>
      </c>
      <c r="K354" s="23">
        <f t="shared" si="22"/>
        <v>78.633265913146928</v>
      </c>
      <c r="L354" s="16" t="str">
        <f t="shared" si="23"/>
        <v/>
      </c>
    </row>
    <row r="355" spans="1:12">
      <c r="A355" s="11">
        <v>45931</v>
      </c>
      <c r="B355" s="6" t="s">
        <v>82</v>
      </c>
      <c r="C355" s="6" t="s">
        <v>1145</v>
      </c>
      <c r="D355" s="22">
        <v>184375.33</v>
      </c>
      <c r="E355" s="22">
        <v>138393.73000000001</v>
      </c>
      <c r="F355" s="6">
        <v>1190</v>
      </c>
      <c r="G355" s="6">
        <v>21</v>
      </c>
      <c r="H355" s="6">
        <v>17</v>
      </c>
      <c r="I355" s="13">
        <f t="shared" si="20"/>
        <v>1169</v>
      </c>
      <c r="J355" s="16">
        <f t="shared" si="21"/>
        <v>0.75060871755456671</v>
      </c>
      <c r="K355" s="23">
        <f t="shared" si="22"/>
        <v>157.72055603079554</v>
      </c>
      <c r="L355" s="16" t="str">
        <f t="shared" si="23"/>
        <v/>
      </c>
    </row>
    <row r="356" spans="1:12">
      <c r="A356" s="11">
        <v>45931</v>
      </c>
      <c r="B356" s="6" t="s">
        <v>83</v>
      </c>
      <c r="C356" s="6" t="s">
        <v>1143</v>
      </c>
      <c r="D356" s="22">
        <v>400314.7</v>
      </c>
      <c r="E356" s="22">
        <v>308343.7</v>
      </c>
      <c r="F356" s="6">
        <v>1724</v>
      </c>
      <c r="G356" s="6">
        <v>27</v>
      </c>
      <c r="H356" s="6">
        <v>21</v>
      </c>
      <c r="I356" s="13">
        <f t="shared" si="20"/>
        <v>1697</v>
      </c>
      <c r="J356" s="16">
        <f t="shared" si="21"/>
        <v>0.7702532532530032</v>
      </c>
      <c r="K356" s="23">
        <f t="shared" si="22"/>
        <v>235.8955215085445</v>
      </c>
      <c r="L356" s="16" t="str">
        <f t="shared" si="23"/>
        <v/>
      </c>
    </row>
    <row r="357" spans="1:12">
      <c r="A357" s="11">
        <v>45931</v>
      </c>
      <c r="B357" s="6" t="s">
        <v>83</v>
      </c>
      <c r="C357" s="6" t="s">
        <v>1144</v>
      </c>
      <c r="D357" s="22">
        <v>144796.75</v>
      </c>
      <c r="E357" s="22">
        <v>102267.55</v>
      </c>
      <c r="F357" s="6">
        <v>2026</v>
      </c>
      <c r="G357" s="6">
        <v>31</v>
      </c>
      <c r="H357" s="6">
        <v>21</v>
      </c>
      <c r="I357" s="13">
        <f t="shared" si="20"/>
        <v>1995</v>
      </c>
      <c r="J357" s="16">
        <f t="shared" si="21"/>
        <v>0.70628346285396604</v>
      </c>
      <c r="K357" s="23">
        <f t="shared" si="22"/>
        <v>72.579824561403512</v>
      </c>
      <c r="L357" s="16" t="str">
        <f t="shared" si="23"/>
        <v/>
      </c>
    </row>
    <row r="358" spans="1:12">
      <c r="A358" s="11">
        <v>45931</v>
      </c>
      <c r="B358" s="6" t="s">
        <v>83</v>
      </c>
      <c r="C358" s="6" t="s">
        <v>1145</v>
      </c>
      <c r="D358" s="22">
        <v>228462.22</v>
      </c>
      <c r="E358" s="22">
        <v>170886.22</v>
      </c>
      <c r="F358" s="6">
        <v>1465</v>
      </c>
      <c r="G358" s="6">
        <v>34</v>
      </c>
      <c r="H358" s="6">
        <v>21</v>
      </c>
      <c r="I358" s="13">
        <f t="shared" si="20"/>
        <v>1431</v>
      </c>
      <c r="J358" s="16">
        <f t="shared" si="21"/>
        <v>0.74798459018738417</v>
      </c>
      <c r="K358" s="23">
        <f t="shared" si="22"/>
        <v>159.65214535290008</v>
      </c>
      <c r="L358" s="16" t="str">
        <f t="shared" si="23"/>
        <v/>
      </c>
    </row>
    <row r="359" spans="1:12">
      <c r="A359" s="11">
        <v>45931</v>
      </c>
      <c r="B359" s="6" t="s">
        <v>84</v>
      </c>
      <c r="C359" s="6" t="s">
        <v>1143</v>
      </c>
      <c r="D359" s="22">
        <v>430058.83</v>
      </c>
      <c r="E359" s="22">
        <v>330193.13</v>
      </c>
      <c r="F359" s="6">
        <v>1769</v>
      </c>
      <c r="G359" s="6">
        <v>29</v>
      </c>
      <c r="H359" s="6">
        <v>24</v>
      </c>
      <c r="I359" s="13">
        <f t="shared" si="20"/>
        <v>1740</v>
      </c>
      <c r="J359" s="16">
        <f t="shared" si="21"/>
        <v>0.76778595616790379</v>
      </c>
      <c r="K359" s="23">
        <f t="shared" si="22"/>
        <v>247.16024712643679</v>
      </c>
      <c r="L359" s="16" t="str">
        <f t="shared" si="23"/>
        <v/>
      </c>
    </row>
    <row r="360" spans="1:12">
      <c r="A360" s="11">
        <v>45931</v>
      </c>
      <c r="B360" s="6" t="s">
        <v>84</v>
      </c>
      <c r="C360" s="6" t="s">
        <v>1144</v>
      </c>
      <c r="D360" s="22">
        <v>151504.17000000001</v>
      </c>
      <c r="E360" s="22">
        <v>105900.57</v>
      </c>
      <c r="F360" s="6">
        <v>2174</v>
      </c>
      <c r="G360" s="6">
        <v>31</v>
      </c>
      <c r="H360" s="6">
        <v>24</v>
      </c>
      <c r="I360" s="13">
        <f t="shared" si="20"/>
        <v>2143</v>
      </c>
      <c r="J360" s="16">
        <f t="shared" si="21"/>
        <v>0.69899442371784226</v>
      </c>
      <c r="K360" s="23">
        <f t="shared" si="22"/>
        <v>70.697232851143269</v>
      </c>
      <c r="L360" s="16" t="str">
        <f t="shared" si="23"/>
        <v/>
      </c>
    </row>
    <row r="361" spans="1:12">
      <c r="A361" s="11">
        <v>45931</v>
      </c>
      <c r="B361" s="6" t="s">
        <v>84</v>
      </c>
      <c r="C361" s="6" t="s">
        <v>1145</v>
      </c>
      <c r="D361" s="22">
        <v>222926.89</v>
      </c>
      <c r="E361" s="22">
        <v>166597.69</v>
      </c>
      <c r="F361" s="6">
        <v>1469</v>
      </c>
      <c r="G361" s="6">
        <v>32</v>
      </c>
      <c r="H361" s="6">
        <v>24</v>
      </c>
      <c r="I361" s="13">
        <f t="shared" si="20"/>
        <v>1437</v>
      </c>
      <c r="J361" s="16">
        <f t="shared" si="21"/>
        <v>0.74731985001899048</v>
      </c>
      <c r="K361" s="23">
        <f t="shared" si="22"/>
        <v>155.13353514265833</v>
      </c>
      <c r="L361" s="16" t="str">
        <f t="shared" si="23"/>
        <v/>
      </c>
    </row>
    <row r="362" spans="1:12">
      <c r="A362" s="11">
        <v>45962</v>
      </c>
      <c r="B362" s="6" t="s">
        <v>53</v>
      </c>
      <c r="C362" s="6" t="s">
        <v>1143</v>
      </c>
      <c r="D362" s="22">
        <v>160452.72</v>
      </c>
      <c r="E362" s="22">
        <v>122551.12</v>
      </c>
      <c r="F362" s="6">
        <v>748</v>
      </c>
      <c r="G362" s="6">
        <v>11</v>
      </c>
      <c r="H362" s="6">
        <v>7</v>
      </c>
      <c r="I362" s="13">
        <f t="shared" si="20"/>
        <v>737</v>
      </c>
      <c r="J362" s="16">
        <f t="shared" si="21"/>
        <v>0.76378337494060555</v>
      </c>
      <c r="K362" s="23">
        <f t="shared" si="22"/>
        <v>217.7106105834464</v>
      </c>
      <c r="L362" s="16" t="str">
        <f t="shared" si="23"/>
        <v/>
      </c>
    </row>
    <row r="363" spans="1:12">
      <c r="A363" s="11">
        <v>45962</v>
      </c>
      <c r="B363" s="6" t="s">
        <v>53</v>
      </c>
      <c r="C363" s="6" t="s">
        <v>1144</v>
      </c>
      <c r="D363" s="22">
        <v>65586.12</v>
      </c>
      <c r="E363" s="22">
        <v>46303.92</v>
      </c>
      <c r="F363" s="6">
        <v>920</v>
      </c>
      <c r="G363" s="6">
        <v>21</v>
      </c>
      <c r="H363" s="6">
        <v>7</v>
      </c>
      <c r="I363" s="13">
        <f t="shared" si="20"/>
        <v>899</v>
      </c>
      <c r="J363" s="16">
        <f t="shared" si="21"/>
        <v>0.70600181867748846</v>
      </c>
      <c r="K363" s="23">
        <f t="shared" si="22"/>
        <v>72.954527252502771</v>
      </c>
      <c r="L363" s="16" t="str">
        <f t="shared" si="23"/>
        <v/>
      </c>
    </row>
    <row r="364" spans="1:12">
      <c r="A364" s="11">
        <v>45962</v>
      </c>
      <c r="B364" s="6" t="s">
        <v>53</v>
      </c>
      <c r="C364" s="6" t="s">
        <v>1145</v>
      </c>
      <c r="D364" s="22">
        <v>96425.79</v>
      </c>
      <c r="E364" s="22">
        <v>72185.789999999994</v>
      </c>
      <c r="F364" s="6">
        <v>647</v>
      </c>
      <c r="G364" s="6">
        <v>13</v>
      </c>
      <c r="H364" s="6">
        <v>7</v>
      </c>
      <c r="I364" s="13">
        <f t="shared" si="20"/>
        <v>634</v>
      </c>
      <c r="J364" s="16">
        <f t="shared" si="21"/>
        <v>0.74861497116072373</v>
      </c>
      <c r="K364" s="23">
        <f t="shared" si="22"/>
        <v>152.09115141955834</v>
      </c>
      <c r="L364" s="16" t="str">
        <f t="shared" si="23"/>
        <v/>
      </c>
    </row>
    <row r="365" spans="1:12">
      <c r="A365" s="11">
        <v>45962</v>
      </c>
      <c r="B365" s="6" t="s">
        <v>57</v>
      </c>
      <c r="C365" s="6" t="s">
        <v>1143</v>
      </c>
      <c r="D365" s="22">
        <v>115372.12</v>
      </c>
      <c r="E365" s="22">
        <v>88969.919999999998</v>
      </c>
      <c r="F365" s="6">
        <v>455</v>
      </c>
      <c r="G365" s="6">
        <v>8</v>
      </c>
      <c r="H365" s="6">
        <v>9</v>
      </c>
      <c r="I365" s="13">
        <f t="shared" si="20"/>
        <v>447</v>
      </c>
      <c r="J365" s="16">
        <f t="shared" si="21"/>
        <v>0.77115615107011992</v>
      </c>
      <c r="K365" s="23">
        <f t="shared" si="22"/>
        <v>258.10317673378074</v>
      </c>
      <c r="L365" s="16" t="str">
        <f t="shared" si="23"/>
        <v/>
      </c>
    </row>
    <row r="366" spans="1:12">
      <c r="A366" s="11">
        <v>45962</v>
      </c>
      <c r="B366" s="6" t="s">
        <v>57</v>
      </c>
      <c r="C366" s="6" t="s">
        <v>1144</v>
      </c>
      <c r="D366" s="22">
        <v>36961.26</v>
      </c>
      <c r="E366" s="22">
        <v>26209.26</v>
      </c>
      <c r="F366" s="6">
        <v>509</v>
      </c>
      <c r="G366" s="6">
        <v>6</v>
      </c>
      <c r="H366" s="6">
        <v>9</v>
      </c>
      <c r="I366" s="13">
        <f t="shared" si="20"/>
        <v>503</v>
      </c>
      <c r="J366" s="16">
        <f t="shared" si="21"/>
        <v>0.7091008261082008</v>
      </c>
      <c r="K366" s="23">
        <f t="shared" si="22"/>
        <v>73.481630218687883</v>
      </c>
      <c r="L366" s="16" t="str">
        <f t="shared" si="23"/>
        <v/>
      </c>
    </row>
    <row r="367" spans="1:12">
      <c r="A367" s="11">
        <v>45962</v>
      </c>
      <c r="B367" s="6" t="s">
        <v>57</v>
      </c>
      <c r="C367" s="6" t="s">
        <v>1145</v>
      </c>
      <c r="D367" s="22">
        <v>66681.259999999995</v>
      </c>
      <c r="E367" s="22">
        <v>50228.06</v>
      </c>
      <c r="F367" s="6">
        <v>404</v>
      </c>
      <c r="G367" s="6">
        <v>9</v>
      </c>
      <c r="H367" s="6">
        <v>9</v>
      </c>
      <c r="I367" s="13">
        <f t="shared" si="20"/>
        <v>395</v>
      </c>
      <c r="J367" s="16">
        <f t="shared" si="21"/>
        <v>0.75325601225891659</v>
      </c>
      <c r="K367" s="23">
        <f t="shared" si="22"/>
        <v>168.8133164556962</v>
      </c>
      <c r="L367" s="16" t="str">
        <f t="shared" si="23"/>
        <v/>
      </c>
    </row>
    <row r="368" spans="1:12">
      <c r="A368" s="11">
        <v>45962</v>
      </c>
      <c r="B368" s="6" t="s">
        <v>61</v>
      </c>
      <c r="C368" s="6" t="s">
        <v>1143</v>
      </c>
      <c r="D368" s="22">
        <v>177584.59</v>
      </c>
      <c r="E368" s="22">
        <v>137172.79</v>
      </c>
      <c r="F368" s="6">
        <v>674</v>
      </c>
      <c r="G368" s="6">
        <v>12</v>
      </c>
      <c r="H368" s="6">
        <v>7</v>
      </c>
      <c r="I368" s="13">
        <f t="shared" si="20"/>
        <v>662</v>
      </c>
      <c r="J368" s="16">
        <f t="shared" si="21"/>
        <v>0.77243633583296845</v>
      </c>
      <c r="K368" s="23">
        <f t="shared" si="22"/>
        <v>268.25466767371603</v>
      </c>
      <c r="L368" s="16" t="str">
        <f t="shared" si="23"/>
        <v/>
      </c>
    </row>
    <row r="369" spans="1:12">
      <c r="A369" s="11">
        <v>45962</v>
      </c>
      <c r="B369" s="6" t="s">
        <v>61</v>
      </c>
      <c r="C369" s="6" t="s">
        <v>1144</v>
      </c>
      <c r="D369" s="22">
        <v>57823.37</v>
      </c>
      <c r="E369" s="22">
        <v>40830.17</v>
      </c>
      <c r="F369" s="6">
        <v>801</v>
      </c>
      <c r="G369" s="6">
        <v>12</v>
      </c>
      <c r="H369" s="6">
        <v>7</v>
      </c>
      <c r="I369" s="13">
        <f t="shared" si="20"/>
        <v>789</v>
      </c>
      <c r="J369" s="16">
        <f t="shared" si="21"/>
        <v>0.70611882358292155</v>
      </c>
      <c r="K369" s="23">
        <f t="shared" si="22"/>
        <v>73.286907477820023</v>
      </c>
      <c r="L369" s="16" t="str">
        <f t="shared" si="23"/>
        <v/>
      </c>
    </row>
    <row r="370" spans="1:12">
      <c r="A370" s="11">
        <v>45962</v>
      </c>
      <c r="B370" s="6" t="s">
        <v>61</v>
      </c>
      <c r="C370" s="6" t="s">
        <v>1145</v>
      </c>
      <c r="D370" s="22">
        <v>82815.33</v>
      </c>
      <c r="E370" s="22">
        <v>62246.13</v>
      </c>
      <c r="F370" s="6">
        <v>540</v>
      </c>
      <c r="G370" s="6">
        <v>9</v>
      </c>
      <c r="H370" s="6">
        <v>7</v>
      </c>
      <c r="I370" s="13">
        <f t="shared" si="20"/>
        <v>531</v>
      </c>
      <c r="J370" s="16">
        <f t="shared" si="21"/>
        <v>0.75162569538755686</v>
      </c>
      <c r="K370" s="23">
        <f t="shared" si="22"/>
        <v>155.96107344632767</v>
      </c>
      <c r="L370" s="16" t="str">
        <f t="shared" si="23"/>
        <v/>
      </c>
    </row>
    <row r="371" spans="1:12">
      <c r="A371" s="11">
        <v>45962</v>
      </c>
      <c r="B371" s="6" t="s">
        <v>65</v>
      </c>
      <c r="C371" s="6" t="s">
        <v>1143</v>
      </c>
      <c r="D371" s="22">
        <v>321699.89</v>
      </c>
      <c r="E371" s="22">
        <v>247681.99</v>
      </c>
      <c r="F371" s="6">
        <v>1396</v>
      </c>
      <c r="G371" s="6">
        <v>27</v>
      </c>
      <c r="H371" s="6">
        <v>16</v>
      </c>
      <c r="I371" s="13">
        <f t="shared" si="20"/>
        <v>1369</v>
      </c>
      <c r="J371" s="16">
        <f t="shared" si="21"/>
        <v>0.76991630304878245</v>
      </c>
      <c r="K371" s="23">
        <f t="shared" si="22"/>
        <v>234.98896274653032</v>
      </c>
      <c r="L371" s="16" t="str">
        <f t="shared" si="23"/>
        <v/>
      </c>
    </row>
    <row r="372" spans="1:12">
      <c r="A372" s="11">
        <v>45962</v>
      </c>
      <c r="B372" s="6" t="s">
        <v>65</v>
      </c>
      <c r="C372" s="6" t="s">
        <v>1144</v>
      </c>
      <c r="D372" s="22">
        <v>128066.84</v>
      </c>
      <c r="E372" s="22">
        <v>90679.84</v>
      </c>
      <c r="F372" s="6">
        <v>1709</v>
      </c>
      <c r="G372" s="6">
        <v>32</v>
      </c>
      <c r="H372" s="6">
        <v>16</v>
      </c>
      <c r="I372" s="13">
        <f t="shared" si="20"/>
        <v>1677</v>
      </c>
      <c r="J372" s="16">
        <f t="shared" si="21"/>
        <v>0.70806650652112602</v>
      </c>
      <c r="K372" s="23">
        <f t="shared" si="22"/>
        <v>76.366630888491358</v>
      </c>
      <c r="L372" s="16" t="str">
        <f t="shared" si="23"/>
        <v/>
      </c>
    </row>
    <row r="373" spans="1:12">
      <c r="A373" s="11">
        <v>45962</v>
      </c>
      <c r="B373" s="6" t="s">
        <v>65</v>
      </c>
      <c r="C373" s="6" t="s">
        <v>1145</v>
      </c>
      <c r="D373" s="22">
        <v>158668.24</v>
      </c>
      <c r="E373" s="22">
        <v>118080.64</v>
      </c>
      <c r="F373" s="6">
        <v>1121</v>
      </c>
      <c r="G373" s="6">
        <v>20</v>
      </c>
      <c r="H373" s="6">
        <v>16</v>
      </c>
      <c r="I373" s="13">
        <f t="shared" si="20"/>
        <v>1101</v>
      </c>
      <c r="J373" s="16">
        <f t="shared" si="21"/>
        <v>0.74419833484004116</v>
      </c>
      <c r="K373" s="23">
        <f t="shared" si="22"/>
        <v>144.11284287011807</v>
      </c>
      <c r="L373" s="16" t="str">
        <f t="shared" si="23"/>
        <v/>
      </c>
    </row>
    <row r="374" spans="1:12">
      <c r="A374" s="11">
        <v>45962</v>
      </c>
      <c r="B374" s="6" t="s">
        <v>68</v>
      </c>
      <c r="C374" s="6" t="s">
        <v>1143</v>
      </c>
      <c r="D374" s="22">
        <v>307483.15999999997</v>
      </c>
      <c r="E374" s="22">
        <v>235779.66</v>
      </c>
      <c r="F374" s="6">
        <v>1301</v>
      </c>
      <c r="G374" s="6">
        <v>21</v>
      </c>
      <c r="H374" s="6">
        <v>18</v>
      </c>
      <c r="I374" s="13">
        <f t="shared" si="20"/>
        <v>1280</v>
      </c>
      <c r="J374" s="16">
        <f t="shared" si="21"/>
        <v>0.76680511544111885</v>
      </c>
      <c r="K374" s="23">
        <f t="shared" si="22"/>
        <v>240.22121874999999</v>
      </c>
      <c r="L374" s="16" t="str">
        <f t="shared" si="23"/>
        <v/>
      </c>
    </row>
    <row r="375" spans="1:12">
      <c r="A375" s="11">
        <v>45962</v>
      </c>
      <c r="B375" s="6" t="s">
        <v>68</v>
      </c>
      <c r="C375" s="6" t="s">
        <v>1144</v>
      </c>
      <c r="D375" s="22">
        <v>102621.26</v>
      </c>
      <c r="E375" s="22">
        <v>71965.460000000006</v>
      </c>
      <c r="F375" s="6">
        <v>1531</v>
      </c>
      <c r="G375" s="6">
        <v>26</v>
      </c>
      <c r="H375" s="6">
        <v>18</v>
      </c>
      <c r="I375" s="13">
        <f t="shared" si="20"/>
        <v>1505</v>
      </c>
      <c r="J375" s="16">
        <f t="shared" si="21"/>
        <v>0.70127242639585607</v>
      </c>
      <c r="K375" s="23">
        <f t="shared" si="22"/>
        <v>68.186883720930226</v>
      </c>
      <c r="L375" s="16" t="str">
        <f t="shared" si="23"/>
        <v/>
      </c>
    </row>
    <row r="376" spans="1:12">
      <c r="A376" s="11">
        <v>45962</v>
      </c>
      <c r="B376" s="6" t="s">
        <v>68</v>
      </c>
      <c r="C376" s="6" t="s">
        <v>1145</v>
      </c>
      <c r="D376" s="22">
        <v>175689.67</v>
      </c>
      <c r="E376" s="22">
        <v>131845.26999999999</v>
      </c>
      <c r="F376" s="6">
        <v>1043</v>
      </c>
      <c r="G376" s="6">
        <v>14</v>
      </c>
      <c r="H376" s="6">
        <v>18</v>
      </c>
      <c r="I376" s="13">
        <f t="shared" si="20"/>
        <v>1029</v>
      </c>
      <c r="J376" s="16">
        <f t="shared" si="21"/>
        <v>0.750444064241227</v>
      </c>
      <c r="K376" s="23">
        <f t="shared" si="22"/>
        <v>170.73826044703597</v>
      </c>
      <c r="L376" s="16" t="str">
        <f t="shared" si="23"/>
        <v/>
      </c>
    </row>
    <row r="377" spans="1:12">
      <c r="A377" s="11">
        <v>45962</v>
      </c>
      <c r="B377" s="6" t="s">
        <v>71</v>
      </c>
      <c r="C377" s="6" t="s">
        <v>1143</v>
      </c>
      <c r="D377" s="22">
        <v>198592.73</v>
      </c>
      <c r="E377" s="22">
        <v>152949.32999999999</v>
      </c>
      <c r="F377" s="6">
        <v>830</v>
      </c>
      <c r="G377" s="6">
        <v>17</v>
      </c>
      <c r="H377" s="6">
        <v>13</v>
      </c>
      <c r="I377" s="13">
        <f t="shared" si="20"/>
        <v>813</v>
      </c>
      <c r="J377" s="16">
        <f t="shared" si="21"/>
        <v>0.77016580617024588</v>
      </c>
      <c r="K377" s="23">
        <f t="shared" si="22"/>
        <v>244.27150061500618</v>
      </c>
      <c r="L377" s="16" t="str">
        <f t="shared" si="23"/>
        <v/>
      </c>
    </row>
    <row r="378" spans="1:12">
      <c r="A378" s="11">
        <v>45962</v>
      </c>
      <c r="B378" s="6" t="s">
        <v>71</v>
      </c>
      <c r="C378" s="6" t="s">
        <v>1144</v>
      </c>
      <c r="D378" s="22">
        <v>66828.75</v>
      </c>
      <c r="E378" s="22">
        <v>47136.35</v>
      </c>
      <c r="F378" s="6">
        <v>926</v>
      </c>
      <c r="G378" s="6">
        <v>9</v>
      </c>
      <c r="H378" s="6">
        <v>13</v>
      </c>
      <c r="I378" s="13">
        <f t="shared" si="20"/>
        <v>917</v>
      </c>
      <c r="J378" s="16">
        <f t="shared" si="21"/>
        <v>0.70533041542749186</v>
      </c>
      <c r="K378" s="23">
        <f t="shared" si="22"/>
        <v>72.877589967284621</v>
      </c>
      <c r="L378" s="16" t="str">
        <f t="shared" si="23"/>
        <v/>
      </c>
    </row>
    <row r="379" spans="1:12">
      <c r="A379" s="11">
        <v>45962</v>
      </c>
      <c r="B379" s="6" t="s">
        <v>71</v>
      </c>
      <c r="C379" s="6" t="s">
        <v>1145</v>
      </c>
      <c r="D379" s="22">
        <v>120227.72</v>
      </c>
      <c r="E379" s="22">
        <v>89888.12</v>
      </c>
      <c r="F379" s="6">
        <v>709</v>
      </c>
      <c r="G379" s="6">
        <v>11</v>
      </c>
      <c r="H379" s="6">
        <v>13</v>
      </c>
      <c r="I379" s="13">
        <f t="shared" si="20"/>
        <v>698</v>
      </c>
      <c r="J379" s="16">
        <f t="shared" si="21"/>
        <v>0.74764887831192339</v>
      </c>
      <c r="K379" s="23">
        <f t="shared" si="22"/>
        <v>172.24601719197707</v>
      </c>
      <c r="L379" s="16" t="str">
        <f t="shared" si="23"/>
        <v/>
      </c>
    </row>
    <row r="380" spans="1:12">
      <c r="A380" s="11">
        <v>45962</v>
      </c>
      <c r="B380" s="6" t="s">
        <v>74</v>
      </c>
      <c r="C380" s="6" t="s">
        <v>1143</v>
      </c>
      <c r="D380" s="22">
        <v>1256252.04</v>
      </c>
      <c r="E380" s="22">
        <v>963940.24</v>
      </c>
      <c r="F380" s="6">
        <v>5229</v>
      </c>
      <c r="G380" s="6">
        <v>90</v>
      </c>
      <c r="H380" s="6">
        <v>54</v>
      </c>
      <c r="I380" s="13">
        <f t="shared" si="20"/>
        <v>5139</v>
      </c>
      <c r="J380" s="16">
        <f t="shared" si="21"/>
        <v>0.76731436790343432</v>
      </c>
      <c r="K380" s="23">
        <f t="shared" si="22"/>
        <v>244.45457092819615</v>
      </c>
      <c r="L380" s="16" t="str">
        <f t="shared" si="23"/>
        <v/>
      </c>
    </row>
    <row r="381" spans="1:12">
      <c r="A381" s="11">
        <v>45962</v>
      </c>
      <c r="B381" s="6" t="s">
        <v>74</v>
      </c>
      <c r="C381" s="6" t="s">
        <v>1144</v>
      </c>
      <c r="D381" s="22">
        <v>449723.8</v>
      </c>
      <c r="E381" s="22">
        <v>317787.8</v>
      </c>
      <c r="F381" s="6">
        <v>6171</v>
      </c>
      <c r="G381" s="6">
        <v>108</v>
      </c>
      <c r="H381" s="6">
        <v>54</v>
      </c>
      <c r="I381" s="13">
        <f t="shared" si="20"/>
        <v>6063</v>
      </c>
      <c r="J381" s="16">
        <f t="shared" si="21"/>
        <v>0.7066288241805303</v>
      </c>
      <c r="K381" s="23">
        <f t="shared" si="22"/>
        <v>74.175127824509318</v>
      </c>
      <c r="L381" s="16" t="str">
        <f t="shared" si="23"/>
        <v/>
      </c>
    </row>
    <row r="382" spans="1:12">
      <c r="A382" s="11">
        <v>45962</v>
      </c>
      <c r="B382" s="6" t="s">
        <v>74</v>
      </c>
      <c r="C382" s="6" t="s">
        <v>1145</v>
      </c>
      <c r="D382" s="22">
        <v>681116.33</v>
      </c>
      <c r="E382" s="22">
        <v>508725.53</v>
      </c>
      <c r="F382" s="6">
        <v>4215</v>
      </c>
      <c r="G382" s="6">
        <v>71</v>
      </c>
      <c r="H382" s="6">
        <v>54</v>
      </c>
      <c r="I382" s="13">
        <f t="shared" si="20"/>
        <v>4144</v>
      </c>
      <c r="J382" s="16">
        <f t="shared" si="21"/>
        <v>0.74689962285884415</v>
      </c>
      <c r="K382" s="23">
        <f t="shared" si="22"/>
        <v>164.36204874517372</v>
      </c>
      <c r="L382" s="16" t="str">
        <f t="shared" si="23"/>
        <v/>
      </c>
    </row>
    <row r="383" spans="1:12">
      <c r="A383" s="11">
        <v>45962</v>
      </c>
      <c r="B383" s="6" t="s">
        <v>77</v>
      </c>
      <c r="C383" s="6" t="s">
        <v>1143</v>
      </c>
      <c r="D383" s="22">
        <v>292789.76000000001</v>
      </c>
      <c r="E383" s="22">
        <v>224474.26</v>
      </c>
      <c r="F383" s="6">
        <v>1189</v>
      </c>
      <c r="G383" s="6">
        <v>19</v>
      </c>
      <c r="H383" s="6">
        <v>14</v>
      </c>
      <c r="I383" s="13">
        <f t="shared" si="20"/>
        <v>1170</v>
      </c>
      <c r="J383" s="16">
        <f t="shared" si="21"/>
        <v>0.76667387547979826</v>
      </c>
      <c r="K383" s="23">
        <f t="shared" si="22"/>
        <v>250.24765811965813</v>
      </c>
      <c r="L383" s="16" t="str">
        <f t="shared" si="23"/>
        <v/>
      </c>
    </row>
    <row r="384" spans="1:12">
      <c r="A384" s="11">
        <v>45962</v>
      </c>
      <c r="B384" s="6" t="s">
        <v>77</v>
      </c>
      <c r="C384" s="6" t="s">
        <v>1144</v>
      </c>
      <c r="D384" s="22">
        <v>104779.35</v>
      </c>
      <c r="E384" s="22">
        <v>74120.75</v>
      </c>
      <c r="F384" s="6">
        <v>1426</v>
      </c>
      <c r="G384" s="6">
        <v>30</v>
      </c>
      <c r="H384" s="6">
        <v>14</v>
      </c>
      <c r="I384" s="13">
        <f t="shared" si="20"/>
        <v>1396</v>
      </c>
      <c r="J384" s="16">
        <f t="shared" si="21"/>
        <v>0.70739845208049101</v>
      </c>
      <c r="K384" s="23">
        <f t="shared" si="22"/>
        <v>75.056840974212037</v>
      </c>
      <c r="L384" s="16" t="str">
        <f t="shared" si="23"/>
        <v/>
      </c>
    </row>
    <row r="385" spans="1:12">
      <c r="A385" s="11">
        <v>45962</v>
      </c>
      <c r="B385" s="6" t="s">
        <v>77</v>
      </c>
      <c r="C385" s="6" t="s">
        <v>1145</v>
      </c>
      <c r="D385" s="22">
        <v>156442.23999999999</v>
      </c>
      <c r="E385" s="22">
        <v>116994.64</v>
      </c>
      <c r="F385" s="6">
        <v>1008</v>
      </c>
      <c r="G385" s="6">
        <v>11</v>
      </c>
      <c r="H385" s="6">
        <v>14</v>
      </c>
      <c r="I385" s="13">
        <f t="shared" si="20"/>
        <v>997</v>
      </c>
      <c r="J385" s="16">
        <f t="shared" si="21"/>
        <v>0.74784559464247002</v>
      </c>
      <c r="K385" s="23">
        <f t="shared" si="22"/>
        <v>156.91297893681042</v>
      </c>
      <c r="L385" s="16" t="str">
        <f t="shared" si="23"/>
        <v/>
      </c>
    </row>
    <row r="386" spans="1:12">
      <c r="A386" s="11">
        <v>45962</v>
      </c>
      <c r="B386" s="6" t="s">
        <v>80</v>
      </c>
      <c r="C386" s="6" t="s">
        <v>1143</v>
      </c>
      <c r="D386" s="22">
        <v>303542.90999999997</v>
      </c>
      <c r="E386" s="22">
        <v>232408.11</v>
      </c>
      <c r="F386" s="6">
        <v>1345</v>
      </c>
      <c r="G386" s="6">
        <v>21</v>
      </c>
      <c r="H386" s="6">
        <v>16</v>
      </c>
      <c r="I386" s="13">
        <f t="shared" ref="I386:I449" si="24">F386-G386</f>
        <v>1324</v>
      </c>
      <c r="J386" s="16">
        <f t="shared" ref="J386:J449" si="25">IFERROR(E386/D386,0)</f>
        <v>0.76565158448273429</v>
      </c>
      <c r="K386" s="23">
        <f t="shared" ref="K386:K449" si="26">IFERROR(D386/I386,0)</f>
        <v>229.26201661631418</v>
      </c>
      <c r="L386" s="16" t="str">
        <f t="shared" ref="L386:L449" si="27">IFERROR(D386/SUMIFS($D$2:$D$649,$A$2:$A$649,EDATE(A386,-12),$B$2:$B$649,B386,$C$2:$C$649,C386)-1,"")</f>
        <v/>
      </c>
    </row>
    <row r="387" spans="1:12">
      <c r="A387" s="11">
        <v>45962</v>
      </c>
      <c r="B387" s="6" t="s">
        <v>80</v>
      </c>
      <c r="C387" s="6" t="s">
        <v>1144</v>
      </c>
      <c r="D387" s="22">
        <v>118700.45</v>
      </c>
      <c r="E387" s="22">
        <v>83588.45</v>
      </c>
      <c r="F387" s="6">
        <v>1647</v>
      </c>
      <c r="G387" s="6">
        <v>25</v>
      </c>
      <c r="H387" s="6">
        <v>16</v>
      </c>
      <c r="I387" s="13">
        <f t="shared" si="24"/>
        <v>1622</v>
      </c>
      <c r="J387" s="16">
        <f t="shared" si="25"/>
        <v>0.70419657212756981</v>
      </c>
      <c r="K387" s="23">
        <f t="shared" si="26"/>
        <v>73.181535141800239</v>
      </c>
      <c r="L387" s="16" t="str">
        <f t="shared" si="27"/>
        <v/>
      </c>
    </row>
    <row r="388" spans="1:12">
      <c r="A388" s="11">
        <v>45962</v>
      </c>
      <c r="B388" s="6" t="s">
        <v>80</v>
      </c>
      <c r="C388" s="6" t="s">
        <v>1145</v>
      </c>
      <c r="D388" s="22">
        <v>192866.38</v>
      </c>
      <c r="E388" s="22">
        <v>143807.98000000001</v>
      </c>
      <c r="F388" s="6">
        <v>1149</v>
      </c>
      <c r="G388" s="6">
        <v>24</v>
      </c>
      <c r="H388" s="6">
        <v>16</v>
      </c>
      <c r="I388" s="13">
        <f t="shared" si="24"/>
        <v>1125</v>
      </c>
      <c r="J388" s="16">
        <f t="shared" si="25"/>
        <v>0.74563529423842567</v>
      </c>
      <c r="K388" s="23">
        <f t="shared" si="26"/>
        <v>171.43678222222223</v>
      </c>
      <c r="L388" s="16" t="str">
        <f t="shared" si="27"/>
        <v/>
      </c>
    </row>
    <row r="389" spans="1:12">
      <c r="A389" s="11">
        <v>45962</v>
      </c>
      <c r="B389" s="6" t="s">
        <v>82</v>
      </c>
      <c r="C389" s="6" t="s">
        <v>1143</v>
      </c>
      <c r="D389" s="22">
        <v>354026.65</v>
      </c>
      <c r="E389" s="22">
        <v>271263.75</v>
      </c>
      <c r="F389" s="6">
        <v>1583</v>
      </c>
      <c r="G389" s="6">
        <v>29</v>
      </c>
      <c r="H389" s="6">
        <v>17</v>
      </c>
      <c r="I389" s="13">
        <f t="shared" si="24"/>
        <v>1554</v>
      </c>
      <c r="J389" s="16">
        <f t="shared" si="25"/>
        <v>0.76622409640630151</v>
      </c>
      <c r="K389" s="23">
        <f t="shared" si="26"/>
        <v>227.81637709137712</v>
      </c>
      <c r="L389" s="16" t="str">
        <f t="shared" si="27"/>
        <v/>
      </c>
    </row>
    <row r="390" spans="1:12">
      <c r="A390" s="11">
        <v>45962</v>
      </c>
      <c r="B390" s="6" t="s">
        <v>82</v>
      </c>
      <c r="C390" s="6" t="s">
        <v>1144</v>
      </c>
      <c r="D390" s="22">
        <v>149226.95000000001</v>
      </c>
      <c r="E390" s="22">
        <v>105030.35</v>
      </c>
      <c r="F390" s="6">
        <v>1938</v>
      </c>
      <c r="G390" s="6">
        <v>14</v>
      </c>
      <c r="H390" s="6">
        <v>17</v>
      </c>
      <c r="I390" s="13">
        <f t="shared" si="24"/>
        <v>1924</v>
      </c>
      <c r="J390" s="16">
        <f t="shared" si="25"/>
        <v>0.70382963667085607</v>
      </c>
      <c r="K390" s="23">
        <f t="shared" si="26"/>
        <v>77.560784823284834</v>
      </c>
      <c r="L390" s="16" t="str">
        <f t="shared" si="27"/>
        <v/>
      </c>
    </row>
    <row r="391" spans="1:12">
      <c r="A391" s="11">
        <v>45962</v>
      </c>
      <c r="B391" s="6" t="s">
        <v>82</v>
      </c>
      <c r="C391" s="6" t="s">
        <v>1145</v>
      </c>
      <c r="D391" s="22">
        <v>206650.49</v>
      </c>
      <c r="E391" s="22">
        <v>154955.69</v>
      </c>
      <c r="F391" s="6">
        <v>1314</v>
      </c>
      <c r="G391" s="6">
        <v>28</v>
      </c>
      <c r="H391" s="6">
        <v>17</v>
      </c>
      <c r="I391" s="13">
        <f t="shared" si="24"/>
        <v>1286</v>
      </c>
      <c r="J391" s="16">
        <f t="shared" si="25"/>
        <v>0.74984429023129828</v>
      </c>
      <c r="K391" s="23">
        <f t="shared" si="26"/>
        <v>160.6924494556765</v>
      </c>
      <c r="L391" s="16" t="str">
        <f t="shared" si="27"/>
        <v/>
      </c>
    </row>
    <row r="392" spans="1:12">
      <c r="A392" s="11">
        <v>45962</v>
      </c>
      <c r="B392" s="6" t="s">
        <v>83</v>
      </c>
      <c r="C392" s="6" t="s">
        <v>1143</v>
      </c>
      <c r="D392" s="22">
        <v>366177.4</v>
      </c>
      <c r="E392" s="22">
        <v>281567.59999999998</v>
      </c>
      <c r="F392" s="6">
        <v>1607</v>
      </c>
      <c r="G392" s="6">
        <v>26</v>
      </c>
      <c r="H392" s="6">
        <v>18</v>
      </c>
      <c r="I392" s="13">
        <f t="shared" si="24"/>
        <v>1581</v>
      </c>
      <c r="J392" s="16">
        <f t="shared" si="25"/>
        <v>0.76893767884091146</v>
      </c>
      <c r="K392" s="23">
        <f t="shared" si="26"/>
        <v>231.61125869702721</v>
      </c>
      <c r="L392" s="16" t="str">
        <f t="shared" si="27"/>
        <v/>
      </c>
    </row>
    <row r="393" spans="1:12">
      <c r="A393" s="11">
        <v>45962</v>
      </c>
      <c r="B393" s="6" t="s">
        <v>83</v>
      </c>
      <c r="C393" s="6" t="s">
        <v>1144</v>
      </c>
      <c r="D393" s="22">
        <v>141348.76999999999</v>
      </c>
      <c r="E393" s="22">
        <v>99352.97</v>
      </c>
      <c r="F393" s="6">
        <v>1928</v>
      </c>
      <c r="G393" s="6">
        <v>30</v>
      </c>
      <c r="H393" s="6">
        <v>18</v>
      </c>
      <c r="I393" s="13">
        <f t="shared" si="24"/>
        <v>1898</v>
      </c>
      <c r="J393" s="16">
        <f t="shared" si="25"/>
        <v>0.70289235626174895</v>
      </c>
      <c r="K393" s="23">
        <f t="shared" si="26"/>
        <v>74.472481559536348</v>
      </c>
      <c r="L393" s="16" t="str">
        <f t="shared" si="27"/>
        <v/>
      </c>
    </row>
    <row r="394" spans="1:12">
      <c r="A394" s="11">
        <v>45962</v>
      </c>
      <c r="B394" s="6" t="s">
        <v>83</v>
      </c>
      <c r="C394" s="6" t="s">
        <v>1145</v>
      </c>
      <c r="D394" s="22">
        <v>187155.48</v>
      </c>
      <c r="E394" s="22">
        <v>139327.07999999999</v>
      </c>
      <c r="F394" s="6">
        <v>1368</v>
      </c>
      <c r="G394" s="6">
        <v>19</v>
      </c>
      <c r="H394" s="6">
        <v>18</v>
      </c>
      <c r="I394" s="13">
        <f t="shared" si="24"/>
        <v>1349</v>
      </c>
      <c r="J394" s="16">
        <f t="shared" si="25"/>
        <v>0.74444563418607879</v>
      </c>
      <c r="K394" s="23">
        <f t="shared" si="26"/>
        <v>138.73645663454411</v>
      </c>
      <c r="L394" s="16" t="str">
        <f t="shared" si="27"/>
        <v/>
      </c>
    </row>
    <row r="395" spans="1:12">
      <c r="A395" s="11">
        <v>45962</v>
      </c>
      <c r="B395" s="6" t="s">
        <v>84</v>
      </c>
      <c r="C395" s="6" t="s">
        <v>1143</v>
      </c>
      <c r="D395" s="22">
        <v>501261.44</v>
      </c>
      <c r="E395" s="22">
        <v>384389.74</v>
      </c>
      <c r="F395" s="6">
        <v>2048</v>
      </c>
      <c r="G395" s="6">
        <v>43</v>
      </c>
      <c r="H395" s="6">
        <v>24</v>
      </c>
      <c r="I395" s="13">
        <f t="shared" si="24"/>
        <v>2005</v>
      </c>
      <c r="J395" s="16">
        <f t="shared" si="25"/>
        <v>0.76684482253412511</v>
      </c>
      <c r="K395" s="23">
        <f t="shared" si="26"/>
        <v>250.00570573566085</v>
      </c>
      <c r="L395" s="16" t="str">
        <f t="shared" si="27"/>
        <v/>
      </c>
    </row>
    <row r="396" spans="1:12">
      <c r="A396" s="11">
        <v>45962</v>
      </c>
      <c r="B396" s="6" t="s">
        <v>84</v>
      </c>
      <c r="C396" s="6" t="s">
        <v>1144</v>
      </c>
      <c r="D396" s="22">
        <v>172102.77</v>
      </c>
      <c r="E396" s="22">
        <v>121057.37</v>
      </c>
      <c r="F396" s="6">
        <v>2449</v>
      </c>
      <c r="G396" s="6">
        <v>50</v>
      </c>
      <c r="H396" s="6">
        <v>24</v>
      </c>
      <c r="I396" s="13">
        <f t="shared" si="24"/>
        <v>2399</v>
      </c>
      <c r="J396" s="16">
        <f t="shared" si="25"/>
        <v>0.7034016361270653</v>
      </c>
      <c r="K396" s="23">
        <f t="shared" si="26"/>
        <v>71.739378907878276</v>
      </c>
      <c r="L396" s="16" t="str">
        <f t="shared" si="27"/>
        <v/>
      </c>
    </row>
    <row r="397" spans="1:12">
      <c r="A397" s="11">
        <v>45962</v>
      </c>
      <c r="B397" s="6" t="s">
        <v>84</v>
      </c>
      <c r="C397" s="6" t="s">
        <v>1145</v>
      </c>
      <c r="D397" s="22">
        <v>264221.43</v>
      </c>
      <c r="E397" s="22">
        <v>197031.03</v>
      </c>
      <c r="F397" s="6">
        <v>1660</v>
      </c>
      <c r="G397" s="6">
        <v>35</v>
      </c>
      <c r="H397" s="6">
        <v>24</v>
      </c>
      <c r="I397" s="13">
        <f t="shared" si="24"/>
        <v>1625</v>
      </c>
      <c r="J397" s="16">
        <f t="shared" si="25"/>
        <v>0.74570419969341628</v>
      </c>
      <c r="K397" s="23">
        <f t="shared" si="26"/>
        <v>162.59780307692307</v>
      </c>
      <c r="L397" s="16" t="str">
        <f t="shared" si="27"/>
        <v/>
      </c>
    </row>
    <row r="398" spans="1:12">
      <c r="A398" s="11">
        <v>45992</v>
      </c>
      <c r="B398" s="6" t="s">
        <v>53</v>
      </c>
      <c r="C398" s="6" t="s">
        <v>1143</v>
      </c>
      <c r="D398" s="22">
        <v>290894.96999999997</v>
      </c>
      <c r="E398" s="22">
        <v>222598.17</v>
      </c>
      <c r="F398" s="6">
        <v>1143</v>
      </c>
      <c r="G398" s="6">
        <v>15</v>
      </c>
      <c r="H398" s="6">
        <v>8</v>
      </c>
      <c r="I398" s="13">
        <f t="shared" si="24"/>
        <v>1128</v>
      </c>
      <c r="J398" s="16">
        <f t="shared" si="25"/>
        <v>0.76521835355214296</v>
      </c>
      <c r="K398" s="23">
        <f t="shared" si="26"/>
        <v>257.88561170212762</v>
      </c>
      <c r="L398" s="16" t="str">
        <f t="shared" si="27"/>
        <v/>
      </c>
    </row>
    <row r="399" spans="1:12">
      <c r="A399" s="11">
        <v>45992</v>
      </c>
      <c r="B399" s="6" t="s">
        <v>53</v>
      </c>
      <c r="C399" s="6" t="s">
        <v>1144</v>
      </c>
      <c r="D399" s="22">
        <v>93385.58</v>
      </c>
      <c r="E399" s="22">
        <v>65014.58</v>
      </c>
      <c r="F399" s="6">
        <v>1387</v>
      </c>
      <c r="G399" s="6">
        <v>21</v>
      </c>
      <c r="H399" s="6">
        <v>8</v>
      </c>
      <c r="I399" s="13">
        <f t="shared" si="24"/>
        <v>1366</v>
      </c>
      <c r="J399" s="16">
        <f t="shared" si="25"/>
        <v>0.69619506566217182</v>
      </c>
      <c r="K399" s="23">
        <f t="shared" si="26"/>
        <v>68.364260614934111</v>
      </c>
      <c r="L399" s="16" t="str">
        <f t="shared" si="27"/>
        <v/>
      </c>
    </row>
    <row r="400" spans="1:12">
      <c r="A400" s="11">
        <v>45992</v>
      </c>
      <c r="B400" s="6" t="s">
        <v>53</v>
      </c>
      <c r="C400" s="6" t="s">
        <v>1145</v>
      </c>
      <c r="D400" s="22">
        <v>120319.99</v>
      </c>
      <c r="E400" s="22">
        <v>89538.79</v>
      </c>
      <c r="F400" s="6">
        <v>903</v>
      </c>
      <c r="G400" s="6">
        <v>19</v>
      </c>
      <c r="H400" s="6">
        <v>8</v>
      </c>
      <c r="I400" s="13">
        <f t="shared" si="24"/>
        <v>884</v>
      </c>
      <c r="J400" s="16">
        <f t="shared" si="25"/>
        <v>0.74417218618452341</v>
      </c>
      <c r="K400" s="23">
        <f t="shared" si="26"/>
        <v>136.10858597285068</v>
      </c>
      <c r="L400" s="16" t="str">
        <f t="shared" si="27"/>
        <v/>
      </c>
    </row>
    <row r="401" spans="1:12">
      <c r="A401" s="11">
        <v>45992</v>
      </c>
      <c r="B401" s="6" t="s">
        <v>57</v>
      </c>
      <c r="C401" s="6" t="s">
        <v>1143</v>
      </c>
      <c r="D401" s="22">
        <v>196652.72</v>
      </c>
      <c r="E401" s="22">
        <v>150032.51999999999</v>
      </c>
      <c r="F401" s="6">
        <v>909</v>
      </c>
      <c r="G401" s="6">
        <v>11</v>
      </c>
      <c r="H401" s="6">
        <v>10</v>
      </c>
      <c r="I401" s="13">
        <f t="shared" si="24"/>
        <v>898</v>
      </c>
      <c r="J401" s="16">
        <f t="shared" si="25"/>
        <v>0.7629313238077764</v>
      </c>
      <c r="K401" s="23">
        <f t="shared" si="26"/>
        <v>218.98966592427618</v>
      </c>
      <c r="L401" s="16" t="str">
        <f t="shared" si="27"/>
        <v/>
      </c>
    </row>
    <row r="402" spans="1:12">
      <c r="A402" s="11">
        <v>45992</v>
      </c>
      <c r="B402" s="6" t="s">
        <v>57</v>
      </c>
      <c r="C402" s="6" t="s">
        <v>1144</v>
      </c>
      <c r="D402" s="22">
        <v>73897.009999999995</v>
      </c>
      <c r="E402" s="22">
        <v>51988.41</v>
      </c>
      <c r="F402" s="6">
        <v>1051</v>
      </c>
      <c r="G402" s="6">
        <v>15</v>
      </c>
      <c r="H402" s="6">
        <v>10</v>
      </c>
      <c r="I402" s="13">
        <f t="shared" si="24"/>
        <v>1036</v>
      </c>
      <c r="J402" s="16">
        <f t="shared" si="25"/>
        <v>0.70352521705546689</v>
      </c>
      <c r="K402" s="23">
        <f t="shared" si="26"/>
        <v>71.329160231660225</v>
      </c>
      <c r="L402" s="16" t="str">
        <f t="shared" si="27"/>
        <v/>
      </c>
    </row>
    <row r="403" spans="1:12">
      <c r="A403" s="11">
        <v>45992</v>
      </c>
      <c r="B403" s="6" t="s">
        <v>57</v>
      </c>
      <c r="C403" s="6" t="s">
        <v>1145</v>
      </c>
      <c r="D403" s="22">
        <v>116555.11</v>
      </c>
      <c r="E403" s="22">
        <v>87548.71</v>
      </c>
      <c r="F403" s="6">
        <v>762</v>
      </c>
      <c r="G403" s="6">
        <v>13</v>
      </c>
      <c r="H403" s="6">
        <v>10</v>
      </c>
      <c r="I403" s="13">
        <f t="shared" si="24"/>
        <v>749</v>
      </c>
      <c r="J403" s="16">
        <f t="shared" si="25"/>
        <v>0.75113575029014179</v>
      </c>
      <c r="K403" s="23">
        <f t="shared" si="26"/>
        <v>155.61429906542057</v>
      </c>
      <c r="L403" s="16" t="str">
        <f t="shared" si="27"/>
        <v/>
      </c>
    </row>
    <row r="404" spans="1:12">
      <c r="A404" s="11">
        <v>45992</v>
      </c>
      <c r="B404" s="6" t="s">
        <v>61</v>
      </c>
      <c r="C404" s="6" t="s">
        <v>1143</v>
      </c>
      <c r="D404" s="22">
        <v>180348.58</v>
      </c>
      <c r="E404" s="22">
        <v>137485.98000000001</v>
      </c>
      <c r="F404" s="6">
        <v>737</v>
      </c>
      <c r="G404" s="6">
        <v>16</v>
      </c>
      <c r="H404" s="6">
        <v>7</v>
      </c>
      <c r="I404" s="13">
        <f t="shared" si="24"/>
        <v>721</v>
      </c>
      <c r="J404" s="16">
        <f t="shared" si="25"/>
        <v>0.76233469650828423</v>
      </c>
      <c r="K404" s="23">
        <f t="shared" si="26"/>
        <v>250.13672676837723</v>
      </c>
      <c r="L404" s="16" t="str">
        <f t="shared" si="27"/>
        <v/>
      </c>
    </row>
    <row r="405" spans="1:12">
      <c r="A405" s="11">
        <v>45992</v>
      </c>
      <c r="B405" s="6" t="s">
        <v>61</v>
      </c>
      <c r="C405" s="6" t="s">
        <v>1144</v>
      </c>
      <c r="D405" s="22">
        <v>60793.31</v>
      </c>
      <c r="E405" s="22">
        <v>42925.11</v>
      </c>
      <c r="F405" s="6">
        <v>864</v>
      </c>
      <c r="G405" s="6">
        <v>16</v>
      </c>
      <c r="H405" s="6">
        <v>7</v>
      </c>
      <c r="I405" s="13">
        <f t="shared" si="24"/>
        <v>848</v>
      </c>
      <c r="J405" s="16">
        <f t="shared" si="25"/>
        <v>0.70608279101763005</v>
      </c>
      <c r="K405" s="23">
        <f t="shared" si="26"/>
        <v>71.690224056603768</v>
      </c>
      <c r="L405" s="16" t="str">
        <f t="shared" si="27"/>
        <v/>
      </c>
    </row>
    <row r="406" spans="1:12">
      <c r="A406" s="11">
        <v>45992</v>
      </c>
      <c r="B406" s="6" t="s">
        <v>61</v>
      </c>
      <c r="C406" s="6" t="s">
        <v>1145</v>
      </c>
      <c r="D406" s="22">
        <v>80082.23</v>
      </c>
      <c r="E406" s="22">
        <v>59603.03</v>
      </c>
      <c r="F406" s="6">
        <v>595</v>
      </c>
      <c r="G406" s="6">
        <v>14</v>
      </c>
      <c r="H406" s="6">
        <v>7</v>
      </c>
      <c r="I406" s="13">
        <f t="shared" si="24"/>
        <v>581</v>
      </c>
      <c r="J406" s="16">
        <f t="shared" si="25"/>
        <v>0.74427285553861322</v>
      </c>
      <c r="K406" s="23">
        <f t="shared" si="26"/>
        <v>137.8351635111876</v>
      </c>
      <c r="L406" s="16" t="str">
        <f t="shared" si="27"/>
        <v/>
      </c>
    </row>
    <row r="407" spans="1:12">
      <c r="A407" s="11">
        <v>45992</v>
      </c>
      <c r="B407" s="6" t="s">
        <v>65</v>
      </c>
      <c r="C407" s="6" t="s">
        <v>1143</v>
      </c>
      <c r="D407" s="22">
        <v>446922.2</v>
      </c>
      <c r="E407" s="22">
        <v>342660.9</v>
      </c>
      <c r="F407" s="6">
        <v>1830</v>
      </c>
      <c r="G407" s="6">
        <v>37</v>
      </c>
      <c r="H407" s="6">
        <v>15</v>
      </c>
      <c r="I407" s="13">
        <f t="shared" si="24"/>
        <v>1793</v>
      </c>
      <c r="J407" s="16">
        <f t="shared" si="25"/>
        <v>0.76671264036559383</v>
      </c>
      <c r="K407" s="23">
        <f t="shared" si="26"/>
        <v>249.25945343000558</v>
      </c>
      <c r="L407" s="16" t="str">
        <f t="shared" si="27"/>
        <v/>
      </c>
    </row>
    <row r="408" spans="1:12">
      <c r="A408" s="11">
        <v>45992</v>
      </c>
      <c r="B408" s="6" t="s">
        <v>65</v>
      </c>
      <c r="C408" s="6" t="s">
        <v>1144</v>
      </c>
      <c r="D408" s="22">
        <v>153772.89000000001</v>
      </c>
      <c r="E408" s="22">
        <v>108333.09</v>
      </c>
      <c r="F408" s="6">
        <v>2018</v>
      </c>
      <c r="G408" s="6">
        <v>35</v>
      </c>
      <c r="H408" s="6">
        <v>15</v>
      </c>
      <c r="I408" s="13">
        <f t="shared" si="24"/>
        <v>1983</v>
      </c>
      <c r="J408" s="16">
        <f t="shared" si="25"/>
        <v>0.70450057874310601</v>
      </c>
      <c r="K408" s="23">
        <f t="shared" si="26"/>
        <v>77.545582450832086</v>
      </c>
      <c r="L408" s="16" t="str">
        <f t="shared" si="27"/>
        <v/>
      </c>
    </row>
    <row r="409" spans="1:12">
      <c r="A409" s="11">
        <v>45992</v>
      </c>
      <c r="B409" s="6" t="s">
        <v>65</v>
      </c>
      <c r="C409" s="6" t="s">
        <v>1145</v>
      </c>
      <c r="D409" s="22">
        <v>207027.18</v>
      </c>
      <c r="E409" s="22">
        <v>154908.78</v>
      </c>
      <c r="F409" s="6">
        <v>1395</v>
      </c>
      <c r="G409" s="6">
        <v>25</v>
      </c>
      <c r="H409" s="6">
        <v>15</v>
      </c>
      <c r="I409" s="13">
        <f t="shared" si="24"/>
        <v>1370</v>
      </c>
      <c r="J409" s="16">
        <f t="shared" si="25"/>
        <v>0.74825334528538723</v>
      </c>
      <c r="K409" s="23">
        <f t="shared" si="26"/>
        <v>151.11472992700729</v>
      </c>
      <c r="L409" s="16" t="str">
        <f t="shared" si="27"/>
        <v/>
      </c>
    </row>
    <row r="410" spans="1:12">
      <c r="A410" s="11">
        <v>45992</v>
      </c>
      <c r="B410" s="6" t="s">
        <v>68</v>
      </c>
      <c r="C410" s="6" t="s">
        <v>1143</v>
      </c>
      <c r="D410" s="22">
        <v>442732.33</v>
      </c>
      <c r="E410" s="22">
        <v>341683.03</v>
      </c>
      <c r="F410" s="6">
        <v>1821</v>
      </c>
      <c r="G410" s="6">
        <v>26</v>
      </c>
      <c r="H410" s="6">
        <v>18</v>
      </c>
      <c r="I410" s="13">
        <f t="shared" si="24"/>
        <v>1795</v>
      </c>
      <c r="J410" s="16">
        <f t="shared" si="25"/>
        <v>0.77175983511301294</v>
      </c>
      <c r="K410" s="23">
        <f t="shared" si="26"/>
        <v>246.64753760445683</v>
      </c>
      <c r="L410" s="16" t="str">
        <f t="shared" si="27"/>
        <v/>
      </c>
    </row>
    <row r="411" spans="1:12">
      <c r="A411" s="11">
        <v>45992</v>
      </c>
      <c r="B411" s="6" t="s">
        <v>68</v>
      </c>
      <c r="C411" s="6" t="s">
        <v>1144</v>
      </c>
      <c r="D411" s="22">
        <v>144978.54</v>
      </c>
      <c r="E411" s="22">
        <v>102337.34</v>
      </c>
      <c r="F411" s="6">
        <v>2103</v>
      </c>
      <c r="G411" s="6">
        <v>39</v>
      </c>
      <c r="H411" s="6">
        <v>18</v>
      </c>
      <c r="I411" s="13">
        <f t="shared" si="24"/>
        <v>2064</v>
      </c>
      <c r="J411" s="16">
        <f t="shared" si="25"/>
        <v>0.70587922874654407</v>
      </c>
      <c r="K411" s="23">
        <f t="shared" si="26"/>
        <v>70.241540697674424</v>
      </c>
      <c r="L411" s="16" t="str">
        <f t="shared" si="27"/>
        <v/>
      </c>
    </row>
    <row r="412" spans="1:12">
      <c r="A412" s="11">
        <v>45992</v>
      </c>
      <c r="B412" s="6" t="s">
        <v>68</v>
      </c>
      <c r="C412" s="6" t="s">
        <v>1145</v>
      </c>
      <c r="D412" s="22">
        <v>216037.44</v>
      </c>
      <c r="E412" s="22">
        <v>160625.04</v>
      </c>
      <c r="F412" s="6">
        <v>1514</v>
      </c>
      <c r="G412" s="6">
        <v>25</v>
      </c>
      <c r="H412" s="6">
        <v>18</v>
      </c>
      <c r="I412" s="13">
        <f t="shared" si="24"/>
        <v>1489</v>
      </c>
      <c r="J412" s="16">
        <f t="shared" si="25"/>
        <v>0.74350557014561924</v>
      </c>
      <c r="K412" s="23">
        <f t="shared" si="26"/>
        <v>145.08894560107456</v>
      </c>
      <c r="L412" s="16" t="str">
        <f t="shared" si="27"/>
        <v/>
      </c>
    </row>
    <row r="413" spans="1:12">
      <c r="A413" s="11">
        <v>45992</v>
      </c>
      <c r="B413" s="6" t="s">
        <v>71</v>
      </c>
      <c r="C413" s="6" t="s">
        <v>1143</v>
      </c>
      <c r="D413" s="22">
        <v>286528.46999999997</v>
      </c>
      <c r="E413" s="22">
        <v>221112.57</v>
      </c>
      <c r="F413" s="6">
        <v>1178</v>
      </c>
      <c r="G413" s="6">
        <v>27</v>
      </c>
      <c r="H413" s="6">
        <v>13</v>
      </c>
      <c r="I413" s="13">
        <f t="shared" si="24"/>
        <v>1151</v>
      </c>
      <c r="J413" s="16">
        <f t="shared" si="25"/>
        <v>0.77169493837732783</v>
      </c>
      <c r="K413" s="23">
        <f t="shared" si="26"/>
        <v>248.93872284969589</v>
      </c>
      <c r="L413" s="16" t="str">
        <f t="shared" si="27"/>
        <v/>
      </c>
    </row>
    <row r="414" spans="1:12">
      <c r="A414" s="11">
        <v>45992</v>
      </c>
      <c r="B414" s="6" t="s">
        <v>71</v>
      </c>
      <c r="C414" s="6" t="s">
        <v>1144</v>
      </c>
      <c r="D414" s="22">
        <v>99400.04</v>
      </c>
      <c r="E414" s="22">
        <v>70686.039999999994</v>
      </c>
      <c r="F414" s="6">
        <v>1363</v>
      </c>
      <c r="G414" s="6">
        <v>20</v>
      </c>
      <c r="H414" s="6">
        <v>13</v>
      </c>
      <c r="I414" s="13">
        <f t="shared" si="24"/>
        <v>1343</v>
      </c>
      <c r="J414" s="16">
        <f t="shared" si="25"/>
        <v>0.71112687681010989</v>
      </c>
      <c r="K414" s="23">
        <f t="shared" si="26"/>
        <v>74.013432613551743</v>
      </c>
      <c r="L414" s="16" t="str">
        <f t="shared" si="27"/>
        <v/>
      </c>
    </row>
    <row r="415" spans="1:12">
      <c r="A415" s="11">
        <v>45992</v>
      </c>
      <c r="B415" s="6" t="s">
        <v>71</v>
      </c>
      <c r="C415" s="6" t="s">
        <v>1145</v>
      </c>
      <c r="D415" s="22">
        <v>129379.4</v>
      </c>
      <c r="E415" s="22">
        <v>96541.4</v>
      </c>
      <c r="F415" s="6">
        <v>912</v>
      </c>
      <c r="G415" s="6">
        <v>19</v>
      </c>
      <c r="H415" s="6">
        <v>13</v>
      </c>
      <c r="I415" s="13">
        <f t="shared" si="24"/>
        <v>893</v>
      </c>
      <c r="J415" s="16">
        <f t="shared" si="25"/>
        <v>0.74618834219357955</v>
      </c>
      <c r="K415" s="23">
        <f t="shared" si="26"/>
        <v>144.8817469204927</v>
      </c>
      <c r="L415" s="16" t="str">
        <f t="shared" si="27"/>
        <v/>
      </c>
    </row>
    <row r="416" spans="1:12">
      <c r="A416" s="11">
        <v>45992</v>
      </c>
      <c r="B416" s="6" t="s">
        <v>74</v>
      </c>
      <c r="C416" s="6" t="s">
        <v>1143</v>
      </c>
      <c r="D416" s="22">
        <v>1578109.24</v>
      </c>
      <c r="E416" s="22">
        <v>1210889.6399999999</v>
      </c>
      <c r="F416" s="6">
        <v>6694</v>
      </c>
      <c r="G416" s="6">
        <v>128</v>
      </c>
      <c r="H416" s="6">
        <v>55</v>
      </c>
      <c r="I416" s="13">
        <f t="shared" si="24"/>
        <v>6566</v>
      </c>
      <c r="J416" s="16">
        <f t="shared" si="25"/>
        <v>0.76730406825322173</v>
      </c>
      <c r="K416" s="23">
        <f t="shared" si="26"/>
        <v>240.34560462991166</v>
      </c>
      <c r="L416" s="16" t="str">
        <f t="shared" si="27"/>
        <v/>
      </c>
    </row>
    <row r="417" spans="1:12">
      <c r="A417" s="11">
        <v>45992</v>
      </c>
      <c r="B417" s="6" t="s">
        <v>74</v>
      </c>
      <c r="C417" s="6" t="s">
        <v>1144</v>
      </c>
      <c r="D417" s="22">
        <v>559820.9</v>
      </c>
      <c r="E417" s="22">
        <v>395827.7</v>
      </c>
      <c r="F417" s="6">
        <v>7907</v>
      </c>
      <c r="G417" s="6">
        <v>129</v>
      </c>
      <c r="H417" s="6">
        <v>55</v>
      </c>
      <c r="I417" s="13">
        <f t="shared" si="24"/>
        <v>7778</v>
      </c>
      <c r="J417" s="16">
        <f t="shared" si="25"/>
        <v>0.70706131193029775</v>
      </c>
      <c r="K417" s="23">
        <f t="shared" si="26"/>
        <v>71.974916430959112</v>
      </c>
      <c r="L417" s="16" t="str">
        <f t="shared" si="27"/>
        <v/>
      </c>
    </row>
    <row r="418" spans="1:12">
      <c r="A418" s="11">
        <v>45992</v>
      </c>
      <c r="B418" s="6" t="s">
        <v>74</v>
      </c>
      <c r="C418" s="6" t="s">
        <v>1145</v>
      </c>
      <c r="D418" s="22">
        <v>849333.19</v>
      </c>
      <c r="E418" s="22">
        <v>633571.99</v>
      </c>
      <c r="F418" s="6">
        <v>5476</v>
      </c>
      <c r="G418" s="6">
        <v>94</v>
      </c>
      <c r="H418" s="6">
        <v>55</v>
      </c>
      <c r="I418" s="13">
        <f t="shared" si="24"/>
        <v>5382</v>
      </c>
      <c r="J418" s="16">
        <f t="shared" si="25"/>
        <v>0.7459640073644126</v>
      </c>
      <c r="K418" s="23">
        <f t="shared" si="26"/>
        <v>157.80995726495726</v>
      </c>
      <c r="L418" s="16" t="str">
        <f t="shared" si="27"/>
        <v/>
      </c>
    </row>
    <row r="419" spans="1:12">
      <c r="A419" s="11">
        <v>45992</v>
      </c>
      <c r="B419" s="6" t="s">
        <v>77</v>
      </c>
      <c r="C419" s="6" t="s">
        <v>1143</v>
      </c>
      <c r="D419" s="22">
        <v>373000.75</v>
      </c>
      <c r="E419" s="22">
        <v>286723.34999999998</v>
      </c>
      <c r="F419" s="6">
        <v>1601</v>
      </c>
      <c r="G419" s="6">
        <v>28</v>
      </c>
      <c r="H419" s="6">
        <v>15</v>
      </c>
      <c r="I419" s="13">
        <f t="shared" si="24"/>
        <v>1573</v>
      </c>
      <c r="J419" s="16">
        <f t="shared" si="25"/>
        <v>0.76869376268010181</v>
      </c>
      <c r="K419" s="23">
        <f t="shared" si="26"/>
        <v>237.12698664971393</v>
      </c>
      <c r="L419" s="16" t="str">
        <f t="shared" si="27"/>
        <v/>
      </c>
    </row>
    <row r="420" spans="1:12">
      <c r="A420" s="11">
        <v>45992</v>
      </c>
      <c r="B420" s="6" t="s">
        <v>77</v>
      </c>
      <c r="C420" s="6" t="s">
        <v>1144</v>
      </c>
      <c r="D420" s="22">
        <v>144569.22</v>
      </c>
      <c r="E420" s="22">
        <v>101818.82</v>
      </c>
      <c r="F420" s="6">
        <v>1938</v>
      </c>
      <c r="G420" s="6">
        <v>44</v>
      </c>
      <c r="H420" s="6">
        <v>15</v>
      </c>
      <c r="I420" s="13">
        <f t="shared" si="24"/>
        <v>1894</v>
      </c>
      <c r="J420" s="16">
        <f t="shared" si="25"/>
        <v>0.70429113472425187</v>
      </c>
      <c r="K420" s="23">
        <f t="shared" si="26"/>
        <v>76.330105596620911</v>
      </c>
      <c r="L420" s="16" t="str">
        <f t="shared" si="27"/>
        <v/>
      </c>
    </row>
    <row r="421" spans="1:12">
      <c r="A421" s="11">
        <v>45992</v>
      </c>
      <c r="B421" s="6" t="s">
        <v>77</v>
      </c>
      <c r="C421" s="6" t="s">
        <v>1145</v>
      </c>
      <c r="D421" s="22">
        <v>196774.98</v>
      </c>
      <c r="E421" s="22">
        <v>146882.57999999999</v>
      </c>
      <c r="F421" s="6">
        <v>1312</v>
      </c>
      <c r="G421" s="6">
        <v>24</v>
      </c>
      <c r="H421" s="6">
        <v>15</v>
      </c>
      <c r="I421" s="13">
        <f t="shared" si="24"/>
        <v>1288</v>
      </c>
      <c r="J421" s="16">
        <f t="shared" si="25"/>
        <v>0.74644947238719062</v>
      </c>
      <c r="K421" s="23">
        <f t="shared" si="26"/>
        <v>152.77560559006213</v>
      </c>
      <c r="L421" s="16" t="str">
        <f t="shared" si="27"/>
        <v/>
      </c>
    </row>
    <row r="422" spans="1:12">
      <c r="A422" s="11">
        <v>45992</v>
      </c>
      <c r="B422" s="6" t="s">
        <v>80</v>
      </c>
      <c r="C422" s="6" t="s">
        <v>1143</v>
      </c>
      <c r="D422" s="22">
        <v>476532.12</v>
      </c>
      <c r="E422" s="22">
        <v>365725.82</v>
      </c>
      <c r="F422" s="6">
        <v>2008</v>
      </c>
      <c r="G422" s="6">
        <v>34</v>
      </c>
      <c r="H422" s="6">
        <v>19</v>
      </c>
      <c r="I422" s="13">
        <f t="shared" si="24"/>
        <v>1974</v>
      </c>
      <c r="J422" s="16">
        <f t="shared" si="25"/>
        <v>0.76747359653322011</v>
      </c>
      <c r="K422" s="23">
        <f t="shared" si="26"/>
        <v>241.4043161094225</v>
      </c>
      <c r="L422" s="16" t="str">
        <f t="shared" si="27"/>
        <v/>
      </c>
    </row>
    <row r="423" spans="1:12">
      <c r="A423" s="11">
        <v>45992</v>
      </c>
      <c r="B423" s="6" t="s">
        <v>80</v>
      </c>
      <c r="C423" s="6" t="s">
        <v>1144</v>
      </c>
      <c r="D423" s="22">
        <v>172818.84</v>
      </c>
      <c r="E423" s="22">
        <v>121574.64</v>
      </c>
      <c r="F423" s="6">
        <v>2471</v>
      </c>
      <c r="G423" s="6">
        <v>38</v>
      </c>
      <c r="H423" s="6">
        <v>19</v>
      </c>
      <c r="I423" s="13">
        <f t="shared" si="24"/>
        <v>2433</v>
      </c>
      <c r="J423" s="16">
        <f t="shared" si="25"/>
        <v>0.70348024555656086</v>
      </c>
      <c r="K423" s="23">
        <f t="shared" si="26"/>
        <v>71.031171393341552</v>
      </c>
      <c r="L423" s="16" t="str">
        <f t="shared" si="27"/>
        <v/>
      </c>
    </row>
    <row r="424" spans="1:12">
      <c r="A424" s="11">
        <v>45992</v>
      </c>
      <c r="B424" s="6" t="s">
        <v>80</v>
      </c>
      <c r="C424" s="6" t="s">
        <v>1145</v>
      </c>
      <c r="D424" s="22">
        <v>236023.32</v>
      </c>
      <c r="E424" s="22">
        <v>176232.12</v>
      </c>
      <c r="F424" s="6">
        <v>1659</v>
      </c>
      <c r="G424" s="6">
        <v>25</v>
      </c>
      <c r="H424" s="6">
        <v>19</v>
      </c>
      <c r="I424" s="13">
        <f t="shared" si="24"/>
        <v>1634</v>
      </c>
      <c r="J424" s="16">
        <f t="shared" si="25"/>
        <v>0.74667248982007361</v>
      </c>
      <c r="K424" s="23">
        <f t="shared" si="26"/>
        <v>144.44511627906977</v>
      </c>
      <c r="L424" s="16" t="str">
        <f t="shared" si="27"/>
        <v/>
      </c>
    </row>
    <row r="425" spans="1:12">
      <c r="A425" s="11">
        <v>45992</v>
      </c>
      <c r="B425" s="6" t="s">
        <v>82</v>
      </c>
      <c r="C425" s="6" t="s">
        <v>1143</v>
      </c>
      <c r="D425" s="22">
        <v>530240.47</v>
      </c>
      <c r="E425" s="22">
        <v>407440.87</v>
      </c>
      <c r="F425" s="6">
        <v>2260</v>
      </c>
      <c r="G425" s="6">
        <v>29</v>
      </c>
      <c r="H425" s="6">
        <v>17</v>
      </c>
      <c r="I425" s="13">
        <f t="shared" si="24"/>
        <v>2231</v>
      </c>
      <c r="J425" s="16">
        <f t="shared" si="25"/>
        <v>0.7684077188600863</v>
      </c>
      <c r="K425" s="23">
        <f t="shared" si="26"/>
        <v>237.66941730165843</v>
      </c>
      <c r="L425" s="16" t="str">
        <f t="shared" si="27"/>
        <v/>
      </c>
    </row>
    <row r="426" spans="1:12">
      <c r="A426" s="11">
        <v>45992</v>
      </c>
      <c r="B426" s="6" t="s">
        <v>82</v>
      </c>
      <c r="C426" s="6" t="s">
        <v>1144</v>
      </c>
      <c r="D426" s="22">
        <v>197863.77</v>
      </c>
      <c r="E426" s="22">
        <v>140395.17000000001</v>
      </c>
      <c r="F426" s="6">
        <v>2608</v>
      </c>
      <c r="G426" s="6">
        <v>43</v>
      </c>
      <c r="H426" s="6">
        <v>17</v>
      </c>
      <c r="I426" s="13">
        <f t="shared" si="24"/>
        <v>2565</v>
      </c>
      <c r="J426" s="16">
        <f t="shared" si="25"/>
        <v>0.70955471029385531</v>
      </c>
      <c r="K426" s="23">
        <f t="shared" si="26"/>
        <v>77.139871345029235</v>
      </c>
      <c r="L426" s="16" t="str">
        <f t="shared" si="27"/>
        <v/>
      </c>
    </row>
    <row r="427" spans="1:12">
      <c r="A427" s="11">
        <v>45992</v>
      </c>
      <c r="B427" s="6" t="s">
        <v>82</v>
      </c>
      <c r="C427" s="6" t="s">
        <v>1145</v>
      </c>
      <c r="D427" s="22">
        <v>296843.84000000003</v>
      </c>
      <c r="E427" s="22">
        <v>222137.84</v>
      </c>
      <c r="F427" s="6">
        <v>1806</v>
      </c>
      <c r="G427" s="6">
        <v>32</v>
      </c>
      <c r="H427" s="6">
        <v>17</v>
      </c>
      <c r="I427" s="13">
        <f t="shared" si="24"/>
        <v>1774</v>
      </c>
      <c r="J427" s="16">
        <f t="shared" si="25"/>
        <v>0.74833232180260156</v>
      </c>
      <c r="K427" s="23">
        <f t="shared" si="26"/>
        <v>167.33023675310037</v>
      </c>
      <c r="L427" s="16" t="str">
        <f t="shared" si="27"/>
        <v/>
      </c>
    </row>
    <row r="428" spans="1:12">
      <c r="A428" s="11">
        <v>45992</v>
      </c>
      <c r="B428" s="6" t="s">
        <v>83</v>
      </c>
      <c r="C428" s="6" t="s">
        <v>1143</v>
      </c>
      <c r="D428" s="22">
        <v>565029.4</v>
      </c>
      <c r="E428" s="22">
        <v>433450.7</v>
      </c>
      <c r="F428" s="6">
        <v>2394</v>
      </c>
      <c r="G428" s="6">
        <v>45</v>
      </c>
      <c r="H428" s="6">
        <v>19</v>
      </c>
      <c r="I428" s="13">
        <f t="shared" si="24"/>
        <v>2349</v>
      </c>
      <c r="J428" s="16">
        <f t="shared" si="25"/>
        <v>0.7671294626438907</v>
      </c>
      <c r="K428" s="23">
        <f t="shared" si="26"/>
        <v>240.54040017028524</v>
      </c>
      <c r="L428" s="16" t="str">
        <f t="shared" si="27"/>
        <v/>
      </c>
    </row>
    <row r="429" spans="1:12">
      <c r="A429" s="11">
        <v>45992</v>
      </c>
      <c r="B429" s="6" t="s">
        <v>83</v>
      </c>
      <c r="C429" s="6" t="s">
        <v>1144</v>
      </c>
      <c r="D429" s="22">
        <v>208347.55</v>
      </c>
      <c r="E429" s="22">
        <v>147187.15</v>
      </c>
      <c r="F429" s="6">
        <v>2804</v>
      </c>
      <c r="G429" s="6">
        <v>35</v>
      </c>
      <c r="H429" s="6">
        <v>19</v>
      </c>
      <c r="I429" s="13">
        <f t="shared" si="24"/>
        <v>2769</v>
      </c>
      <c r="J429" s="16">
        <f t="shared" si="25"/>
        <v>0.70645011184436779</v>
      </c>
      <c r="K429" s="23">
        <f t="shared" si="26"/>
        <v>75.242885518237628</v>
      </c>
      <c r="L429" s="16" t="str">
        <f t="shared" si="27"/>
        <v/>
      </c>
    </row>
    <row r="430" spans="1:12">
      <c r="A430" s="11">
        <v>45992</v>
      </c>
      <c r="B430" s="6" t="s">
        <v>83</v>
      </c>
      <c r="C430" s="6" t="s">
        <v>1145</v>
      </c>
      <c r="D430" s="22">
        <v>318773.84999999998</v>
      </c>
      <c r="E430" s="22">
        <v>238059.45</v>
      </c>
      <c r="F430" s="6">
        <v>2086</v>
      </c>
      <c r="G430" s="6">
        <v>45</v>
      </c>
      <c r="H430" s="6">
        <v>19</v>
      </c>
      <c r="I430" s="13">
        <f t="shared" si="24"/>
        <v>2041</v>
      </c>
      <c r="J430" s="16">
        <f t="shared" si="25"/>
        <v>0.74679729846096232</v>
      </c>
      <c r="K430" s="23">
        <f t="shared" si="26"/>
        <v>156.18512983831454</v>
      </c>
      <c r="L430" s="16" t="str">
        <f t="shared" si="27"/>
        <v/>
      </c>
    </row>
    <row r="431" spans="1:12">
      <c r="A431" s="11">
        <v>45992</v>
      </c>
      <c r="B431" s="6" t="s">
        <v>84</v>
      </c>
      <c r="C431" s="6" t="s">
        <v>1143</v>
      </c>
      <c r="D431" s="22">
        <v>725634.48</v>
      </c>
      <c r="E431" s="22">
        <v>556442.38</v>
      </c>
      <c r="F431" s="6">
        <v>3090</v>
      </c>
      <c r="G431" s="6">
        <v>60</v>
      </c>
      <c r="H431" s="6">
        <v>26</v>
      </c>
      <c r="I431" s="13">
        <f t="shared" si="24"/>
        <v>3030</v>
      </c>
      <c r="J431" s="16">
        <f t="shared" si="25"/>
        <v>0.76683563879158556</v>
      </c>
      <c r="K431" s="23">
        <f t="shared" si="26"/>
        <v>239.48332673267325</v>
      </c>
      <c r="L431" s="16" t="str">
        <f t="shared" si="27"/>
        <v/>
      </c>
    </row>
    <row r="432" spans="1:12">
      <c r="A432" s="11">
        <v>45992</v>
      </c>
      <c r="B432" s="6" t="s">
        <v>84</v>
      </c>
      <c r="C432" s="6" t="s">
        <v>1144</v>
      </c>
      <c r="D432" s="22">
        <v>256519.27</v>
      </c>
      <c r="E432" s="22">
        <v>180313.07</v>
      </c>
      <c r="F432" s="6">
        <v>3720</v>
      </c>
      <c r="G432" s="6">
        <v>72</v>
      </c>
      <c r="H432" s="6">
        <v>26</v>
      </c>
      <c r="I432" s="13">
        <f t="shared" si="24"/>
        <v>3648</v>
      </c>
      <c r="J432" s="16">
        <f t="shared" si="25"/>
        <v>0.70292212355040617</v>
      </c>
      <c r="K432" s="23">
        <f t="shared" si="26"/>
        <v>70.317782346491228</v>
      </c>
      <c r="L432" s="16" t="str">
        <f t="shared" si="27"/>
        <v/>
      </c>
    </row>
    <row r="433" spans="1:12">
      <c r="A433" s="11">
        <v>45992</v>
      </c>
      <c r="B433" s="6" t="s">
        <v>84</v>
      </c>
      <c r="C433" s="6" t="s">
        <v>1145</v>
      </c>
      <c r="D433" s="22">
        <v>397043.11</v>
      </c>
      <c r="E433" s="22">
        <v>296387.11</v>
      </c>
      <c r="F433" s="6">
        <v>2469</v>
      </c>
      <c r="G433" s="6">
        <v>38</v>
      </c>
      <c r="H433" s="6">
        <v>26</v>
      </c>
      <c r="I433" s="13">
        <f t="shared" si="24"/>
        <v>2431</v>
      </c>
      <c r="J433" s="16">
        <f t="shared" si="25"/>
        <v>0.7464859672291001</v>
      </c>
      <c r="K433" s="23">
        <f t="shared" si="26"/>
        <v>163.32501439736734</v>
      </c>
      <c r="L433" s="16" t="str">
        <f t="shared" si="27"/>
        <v/>
      </c>
    </row>
    <row r="434" spans="1:12">
      <c r="A434" s="11">
        <v>46023</v>
      </c>
      <c r="B434" s="6" t="s">
        <v>53</v>
      </c>
      <c r="C434" s="6" t="s">
        <v>1143</v>
      </c>
      <c r="D434" s="22">
        <v>132056.01999999999</v>
      </c>
      <c r="E434" s="22">
        <v>101204.32</v>
      </c>
      <c r="F434" s="6">
        <v>541</v>
      </c>
      <c r="G434" s="6">
        <v>7</v>
      </c>
      <c r="H434" s="6">
        <v>8</v>
      </c>
      <c r="I434" s="13">
        <f t="shared" si="24"/>
        <v>534</v>
      </c>
      <c r="J434" s="16">
        <f t="shared" si="25"/>
        <v>0.76637414939508264</v>
      </c>
      <c r="K434" s="23">
        <f t="shared" si="26"/>
        <v>247.29591760299624</v>
      </c>
      <c r="L434" s="16">
        <f t="shared" si="27"/>
        <v>0.37399786225875364</v>
      </c>
    </row>
    <row r="435" spans="1:12">
      <c r="A435" s="11">
        <v>46023</v>
      </c>
      <c r="B435" s="6" t="s">
        <v>53</v>
      </c>
      <c r="C435" s="6" t="s">
        <v>1144</v>
      </c>
      <c r="D435" s="22">
        <v>47630.58</v>
      </c>
      <c r="E435" s="22">
        <v>33668.379999999997</v>
      </c>
      <c r="F435" s="6">
        <v>625</v>
      </c>
      <c r="G435" s="6">
        <v>7</v>
      </c>
      <c r="H435" s="6">
        <v>8</v>
      </c>
      <c r="I435" s="13">
        <f t="shared" si="24"/>
        <v>618</v>
      </c>
      <c r="J435" s="16">
        <f t="shared" si="25"/>
        <v>0.70686479148479808</v>
      </c>
      <c r="K435" s="23">
        <f t="shared" si="26"/>
        <v>77.072135922330105</v>
      </c>
      <c r="L435" s="16">
        <f t="shared" si="27"/>
        <v>0.40654877354456609</v>
      </c>
    </row>
    <row r="436" spans="1:12">
      <c r="A436" s="11">
        <v>46023</v>
      </c>
      <c r="B436" s="6" t="s">
        <v>53</v>
      </c>
      <c r="C436" s="6" t="s">
        <v>1145</v>
      </c>
      <c r="D436" s="22">
        <v>79749.289999999994</v>
      </c>
      <c r="E436" s="22">
        <v>59667.29</v>
      </c>
      <c r="F436" s="6">
        <v>423</v>
      </c>
      <c r="G436" s="6">
        <v>9</v>
      </c>
      <c r="H436" s="6">
        <v>8</v>
      </c>
      <c r="I436" s="13">
        <f t="shared" si="24"/>
        <v>414</v>
      </c>
      <c r="J436" s="16">
        <f t="shared" si="25"/>
        <v>0.74818584591787596</v>
      </c>
      <c r="K436" s="23">
        <f t="shared" si="26"/>
        <v>192.63113526570046</v>
      </c>
      <c r="L436" s="16">
        <f t="shared" si="27"/>
        <v>1.1123597321053724</v>
      </c>
    </row>
    <row r="437" spans="1:12">
      <c r="A437" s="11">
        <v>46023</v>
      </c>
      <c r="B437" s="6" t="s">
        <v>57</v>
      </c>
      <c r="C437" s="6" t="s">
        <v>1143</v>
      </c>
      <c r="D437" s="22">
        <v>103379.42</v>
      </c>
      <c r="E437" s="22">
        <v>79099.12</v>
      </c>
      <c r="F437" s="6">
        <v>422</v>
      </c>
      <c r="G437" s="6">
        <v>9</v>
      </c>
      <c r="H437" s="6">
        <v>10</v>
      </c>
      <c r="I437" s="13">
        <f t="shared" si="24"/>
        <v>413</v>
      </c>
      <c r="J437" s="16">
        <f t="shared" si="25"/>
        <v>0.76513410502786716</v>
      </c>
      <c r="K437" s="23">
        <f t="shared" si="26"/>
        <v>250.31336561743342</v>
      </c>
      <c r="L437" s="16">
        <f t="shared" si="27"/>
        <v>0.15105774761519952</v>
      </c>
    </row>
    <row r="438" spans="1:12">
      <c r="A438" s="11">
        <v>46023</v>
      </c>
      <c r="B438" s="6" t="s">
        <v>57</v>
      </c>
      <c r="C438" s="6" t="s">
        <v>1144</v>
      </c>
      <c r="D438" s="22">
        <v>34437.01</v>
      </c>
      <c r="E438" s="22">
        <v>24442.41</v>
      </c>
      <c r="F438" s="6">
        <v>489</v>
      </c>
      <c r="G438" s="6">
        <v>2</v>
      </c>
      <c r="H438" s="6">
        <v>10</v>
      </c>
      <c r="I438" s="13">
        <f t="shared" si="24"/>
        <v>487</v>
      </c>
      <c r="J438" s="16">
        <f t="shared" si="25"/>
        <v>0.70977155101444633</v>
      </c>
      <c r="K438" s="23">
        <f t="shared" si="26"/>
        <v>70.712546201232044</v>
      </c>
      <c r="L438" s="16">
        <f t="shared" si="27"/>
        <v>0.28315037040956326</v>
      </c>
    </row>
    <row r="439" spans="1:12">
      <c r="A439" s="11">
        <v>46023</v>
      </c>
      <c r="B439" s="6" t="s">
        <v>57</v>
      </c>
      <c r="C439" s="6" t="s">
        <v>1145</v>
      </c>
      <c r="D439" s="22">
        <v>50539.41</v>
      </c>
      <c r="E439" s="22">
        <v>37680.21</v>
      </c>
      <c r="F439" s="6">
        <v>334</v>
      </c>
      <c r="G439" s="6">
        <v>7</v>
      </c>
      <c r="H439" s="6">
        <v>10</v>
      </c>
      <c r="I439" s="13">
        <f t="shared" si="24"/>
        <v>327</v>
      </c>
      <c r="J439" s="16">
        <f t="shared" si="25"/>
        <v>0.74556093947277968</v>
      </c>
      <c r="K439" s="23">
        <f t="shared" si="26"/>
        <v>154.55477064220185</v>
      </c>
      <c r="L439" s="16">
        <f t="shared" si="27"/>
        <v>0.22076341357841023</v>
      </c>
    </row>
    <row r="440" spans="1:12">
      <c r="A440" s="11">
        <v>46023</v>
      </c>
      <c r="B440" s="6" t="s">
        <v>61</v>
      </c>
      <c r="C440" s="6" t="s">
        <v>1143</v>
      </c>
      <c r="D440" s="22">
        <v>66065.66</v>
      </c>
      <c r="E440" s="22">
        <v>50703.06</v>
      </c>
      <c r="F440" s="6">
        <v>329</v>
      </c>
      <c r="G440" s="6">
        <v>3</v>
      </c>
      <c r="H440" s="6">
        <v>7</v>
      </c>
      <c r="I440" s="13">
        <f t="shared" si="24"/>
        <v>326</v>
      </c>
      <c r="J440" s="16">
        <f t="shared" si="25"/>
        <v>0.76746467075330804</v>
      </c>
      <c r="K440" s="23">
        <f t="shared" si="26"/>
        <v>202.65539877300614</v>
      </c>
      <c r="L440" s="16">
        <f t="shared" si="27"/>
        <v>-0.24008453364040205</v>
      </c>
    </row>
    <row r="441" spans="1:12">
      <c r="A441" s="11">
        <v>46023</v>
      </c>
      <c r="B441" s="6" t="s">
        <v>61</v>
      </c>
      <c r="C441" s="6" t="s">
        <v>1144</v>
      </c>
      <c r="D441" s="22">
        <v>28991.43</v>
      </c>
      <c r="E441" s="22">
        <v>20221.830000000002</v>
      </c>
      <c r="F441" s="6">
        <v>415</v>
      </c>
      <c r="G441" s="6">
        <v>6</v>
      </c>
      <c r="H441" s="6">
        <v>7</v>
      </c>
      <c r="I441" s="13">
        <f t="shared" si="24"/>
        <v>409</v>
      </c>
      <c r="J441" s="16">
        <f t="shared" si="25"/>
        <v>0.69751060916967533</v>
      </c>
      <c r="K441" s="23">
        <f t="shared" si="26"/>
        <v>70.883691931540341</v>
      </c>
      <c r="L441" s="16">
        <f t="shared" si="27"/>
        <v>-8.1299553189466689E-2</v>
      </c>
    </row>
    <row r="442" spans="1:12">
      <c r="A442" s="11">
        <v>46023</v>
      </c>
      <c r="B442" s="6" t="s">
        <v>61</v>
      </c>
      <c r="C442" s="6" t="s">
        <v>1145</v>
      </c>
      <c r="D442" s="22">
        <v>42001.09</v>
      </c>
      <c r="E442" s="22">
        <v>31201.09</v>
      </c>
      <c r="F442" s="6">
        <v>261</v>
      </c>
      <c r="G442" s="6">
        <v>3</v>
      </c>
      <c r="H442" s="6">
        <v>7</v>
      </c>
      <c r="I442" s="13">
        <f t="shared" si="24"/>
        <v>258</v>
      </c>
      <c r="J442" s="16">
        <f t="shared" si="25"/>
        <v>0.74286381615334274</v>
      </c>
      <c r="K442" s="23">
        <f t="shared" si="26"/>
        <v>162.79492248062013</v>
      </c>
      <c r="L442" s="16">
        <f t="shared" si="27"/>
        <v>0.13464296549072974</v>
      </c>
    </row>
    <row r="443" spans="1:12">
      <c r="A443" s="11">
        <v>46023</v>
      </c>
      <c r="B443" s="6" t="s">
        <v>65</v>
      </c>
      <c r="C443" s="6" t="s">
        <v>1143</v>
      </c>
      <c r="D443" s="22">
        <v>171361.07</v>
      </c>
      <c r="E443" s="22">
        <v>131524.57</v>
      </c>
      <c r="F443" s="6">
        <v>782</v>
      </c>
      <c r="G443" s="6">
        <v>16</v>
      </c>
      <c r="H443" s="6">
        <v>15</v>
      </c>
      <c r="I443" s="13">
        <f t="shared" si="24"/>
        <v>766</v>
      </c>
      <c r="J443" s="16">
        <f t="shared" si="25"/>
        <v>0.76752887922560242</v>
      </c>
      <c r="K443" s="23">
        <f t="shared" si="26"/>
        <v>223.70896866840732</v>
      </c>
      <c r="L443" s="16">
        <f t="shared" si="27"/>
        <v>5.7284783023824337E-2</v>
      </c>
    </row>
    <row r="444" spans="1:12">
      <c r="A444" s="11">
        <v>46023</v>
      </c>
      <c r="B444" s="6" t="s">
        <v>65</v>
      </c>
      <c r="C444" s="6" t="s">
        <v>1144</v>
      </c>
      <c r="D444" s="22">
        <v>66233.679999999993</v>
      </c>
      <c r="E444" s="22">
        <v>46804.480000000003</v>
      </c>
      <c r="F444" s="6">
        <v>940</v>
      </c>
      <c r="G444" s="6">
        <v>29</v>
      </c>
      <c r="H444" s="6">
        <v>15</v>
      </c>
      <c r="I444" s="13">
        <f t="shared" si="24"/>
        <v>911</v>
      </c>
      <c r="J444" s="16">
        <f t="shared" si="25"/>
        <v>0.70665679454923847</v>
      </c>
      <c r="K444" s="23">
        <f t="shared" si="26"/>
        <v>72.704368825466517</v>
      </c>
      <c r="L444" s="16">
        <f t="shared" si="27"/>
        <v>0.14307489218363489</v>
      </c>
    </row>
    <row r="445" spans="1:12">
      <c r="A445" s="11">
        <v>46023</v>
      </c>
      <c r="B445" s="6" t="s">
        <v>65</v>
      </c>
      <c r="C445" s="6" t="s">
        <v>1145</v>
      </c>
      <c r="D445" s="22">
        <v>91302.48</v>
      </c>
      <c r="E445" s="22">
        <v>68693.279999999999</v>
      </c>
      <c r="F445" s="6">
        <v>616</v>
      </c>
      <c r="G445" s="6">
        <v>16</v>
      </c>
      <c r="H445" s="6">
        <v>15</v>
      </c>
      <c r="I445" s="13">
        <f t="shared" si="24"/>
        <v>600</v>
      </c>
      <c r="J445" s="16">
        <f t="shared" si="25"/>
        <v>0.75237036277656422</v>
      </c>
      <c r="K445" s="23">
        <f t="shared" si="26"/>
        <v>152.17079999999999</v>
      </c>
      <c r="L445" s="16">
        <f t="shared" si="27"/>
        <v>-2.7207616428643888E-3</v>
      </c>
    </row>
    <row r="446" spans="1:12">
      <c r="A446" s="11">
        <v>46023</v>
      </c>
      <c r="B446" s="6" t="s">
        <v>68</v>
      </c>
      <c r="C446" s="6" t="s">
        <v>1143</v>
      </c>
      <c r="D446" s="22">
        <v>197592.12</v>
      </c>
      <c r="E446" s="22">
        <v>151835.42000000001</v>
      </c>
      <c r="F446" s="6">
        <v>789</v>
      </c>
      <c r="G446" s="6">
        <v>17</v>
      </c>
      <c r="H446" s="6">
        <v>18</v>
      </c>
      <c r="I446" s="13">
        <f t="shared" si="24"/>
        <v>772</v>
      </c>
      <c r="J446" s="16">
        <f t="shared" si="25"/>
        <v>0.76842851830326031</v>
      </c>
      <c r="K446" s="23">
        <f t="shared" si="26"/>
        <v>255.9483419689119</v>
      </c>
      <c r="L446" s="16">
        <f t="shared" si="27"/>
        <v>0.17983011918311886</v>
      </c>
    </row>
    <row r="447" spans="1:12">
      <c r="A447" s="11">
        <v>46023</v>
      </c>
      <c r="B447" s="6" t="s">
        <v>68</v>
      </c>
      <c r="C447" s="6" t="s">
        <v>1144</v>
      </c>
      <c r="D447" s="22">
        <v>67786</v>
      </c>
      <c r="E447" s="22">
        <v>47995.6</v>
      </c>
      <c r="F447" s="6">
        <v>953</v>
      </c>
      <c r="G447" s="6">
        <v>18</v>
      </c>
      <c r="H447" s="6">
        <v>18</v>
      </c>
      <c r="I447" s="13">
        <f t="shared" si="24"/>
        <v>935</v>
      </c>
      <c r="J447" s="16">
        <f t="shared" si="25"/>
        <v>0.70804590918478738</v>
      </c>
      <c r="K447" s="23">
        <f t="shared" si="26"/>
        <v>72.498395721925135</v>
      </c>
      <c r="L447" s="16">
        <f t="shared" si="27"/>
        <v>0.13584285803572893</v>
      </c>
    </row>
    <row r="448" spans="1:12">
      <c r="A448" s="11">
        <v>46023</v>
      </c>
      <c r="B448" s="6" t="s">
        <v>68</v>
      </c>
      <c r="C448" s="6" t="s">
        <v>1145</v>
      </c>
      <c r="D448" s="22">
        <v>106861.54</v>
      </c>
      <c r="E448" s="22">
        <v>80234.740000000005</v>
      </c>
      <c r="F448" s="6">
        <v>650</v>
      </c>
      <c r="G448" s="6">
        <v>10</v>
      </c>
      <c r="H448" s="6">
        <v>18</v>
      </c>
      <c r="I448" s="13">
        <f t="shared" si="24"/>
        <v>640</v>
      </c>
      <c r="J448" s="16">
        <f t="shared" si="25"/>
        <v>0.75082896989880554</v>
      </c>
      <c r="K448" s="23">
        <f t="shared" si="26"/>
        <v>166.97115624999998</v>
      </c>
      <c r="L448" s="16">
        <f t="shared" si="27"/>
        <v>0.11277602794666608</v>
      </c>
    </row>
    <row r="449" spans="1:12">
      <c r="A449" s="11">
        <v>46023</v>
      </c>
      <c r="B449" s="6" t="s">
        <v>71</v>
      </c>
      <c r="C449" s="6" t="s">
        <v>1143</v>
      </c>
      <c r="D449" s="22">
        <v>120384.12</v>
      </c>
      <c r="E449" s="22">
        <v>92498.02</v>
      </c>
      <c r="F449" s="6">
        <v>540</v>
      </c>
      <c r="G449" s="6">
        <v>12</v>
      </c>
      <c r="H449" s="6">
        <v>13</v>
      </c>
      <c r="I449" s="13">
        <f t="shared" si="24"/>
        <v>528</v>
      </c>
      <c r="J449" s="16">
        <f t="shared" si="25"/>
        <v>0.76835732154706127</v>
      </c>
      <c r="K449" s="23">
        <f t="shared" si="26"/>
        <v>228.00022727272727</v>
      </c>
      <c r="L449" s="16">
        <f t="shared" si="27"/>
        <v>0.96814712434412309</v>
      </c>
    </row>
    <row r="450" spans="1:12">
      <c r="A450" s="11">
        <v>46023</v>
      </c>
      <c r="B450" s="6" t="s">
        <v>71</v>
      </c>
      <c r="C450" s="6" t="s">
        <v>1144</v>
      </c>
      <c r="D450" s="22">
        <v>47336.14</v>
      </c>
      <c r="E450" s="22">
        <v>33436.94</v>
      </c>
      <c r="F450" s="6">
        <v>658</v>
      </c>
      <c r="G450" s="6">
        <v>14</v>
      </c>
      <c r="H450" s="6">
        <v>13</v>
      </c>
      <c r="I450" s="13">
        <f t="shared" ref="I450:I513" si="28">F450-G450</f>
        <v>644</v>
      </c>
      <c r="J450" s="16">
        <f t="shared" ref="J450:J513" si="29">IFERROR(E450/D450,0)</f>
        <v>0.70637234045699548</v>
      </c>
      <c r="K450" s="23">
        <f t="shared" ref="K450:K513" si="30">IFERROR(D450/I450,0)</f>
        <v>73.503322981366452</v>
      </c>
      <c r="L450" s="16">
        <f t="shared" ref="L450:L513" si="31">IFERROR(D450/SUMIFS($D$2:$D$649,$A$2:$A$649,EDATE(A450,-12),$B$2:$B$649,B450,$C$2:$C$649,C450)-1,"")</f>
        <v>0.79028033749574034</v>
      </c>
    </row>
    <row r="451" spans="1:12">
      <c r="A451" s="11">
        <v>46023</v>
      </c>
      <c r="B451" s="6" t="s">
        <v>71</v>
      </c>
      <c r="C451" s="6" t="s">
        <v>1145</v>
      </c>
      <c r="D451" s="22">
        <v>66534.2</v>
      </c>
      <c r="E451" s="22">
        <v>49569.8</v>
      </c>
      <c r="F451" s="6">
        <v>454</v>
      </c>
      <c r="G451" s="6">
        <v>9</v>
      </c>
      <c r="H451" s="6">
        <v>13</v>
      </c>
      <c r="I451" s="13">
        <f t="shared" si="28"/>
        <v>445</v>
      </c>
      <c r="J451" s="16">
        <f t="shared" si="29"/>
        <v>0.74502736938296399</v>
      </c>
      <c r="K451" s="23">
        <f t="shared" si="30"/>
        <v>149.51505617977529</v>
      </c>
      <c r="L451" s="16">
        <f t="shared" si="31"/>
        <v>0.54750023433158979</v>
      </c>
    </row>
    <row r="452" spans="1:12">
      <c r="A452" s="11">
        <v>46023</v>
      </c>
      <c r="B452" s="6" t="s">
        <v>74</v>
      </c>
      <c r="C452" s="6" t="s">
        <v>1143</v>
      </c>
      <c r="D452" s="22">
        <v>752158.04</v>
      </c>
      <c r="E452" s="22">
        <v>578215.04</v>
      </c>
      <c r="F452" s="6">
        <v>3114</v>
      </c>
      <c r="G452" s="6">
        <v>51</v>
      </c>
      <c r="H452" s="6">
        <v>54</v>
      </c>
      <c r="I452" s="13">
        <f t="shared" si="28"/>
        <v>3063</v>
      </c>
      <c r="J452" s="16">
        <f t="shared" si="29"/>
        <v>0.7687414203536268</v>
      </c>
      <c r="K452" s="23">
        <f t="shared" si="30"/>
        <v>245.56253346392427</v>
      </c>
      <c r="L452" s="16">
        <f t="shared" si="31"/>
        <v>0.24831921419149605</v>
      </c>
    </row>
    <row r="453" spans="1:12">
      <c r="A453" s="11">
        <v>46023</v>
      </c>
      <c r="B453" s="6" t="s">
        <v>74</v>
      </c>
      <c r="C453" s="6" t="s">
        <v>1144</v>
      </c>
      <c r="D453" s="22">
        <v>265849.40999999997</v>
      </c>
      <c r="E453" s="22">
        <v>187959.01</v>
      </c>
      <c r="F453" s="6">
        <v>3649</v>
      </c>
      <c r="G453" s="6">
        <v>62</v>
      </c>
      <c r="H453" s="6">
        <v>54</v>
      </c>
      <c r="I453" s="13">
        <f t="shared" si="28"/>
        <v>3587</v>
      </c>
      <c r="J453" s="16">
        <f t="shared" si="29"/>
        <v>0.7070130793218613</v>
      </c>
      <c r="K453" s="23">
        <f t="shared" si="30"/>
        <v>74.114694730972957</v>
      </c>
      <c r="L453" s="16">
        <f t="shared" si="31"/>
        <v>0.19177855221514606</v>
      </c>
    </row>
    <row r="454" spans="1:12">
      <c r="A454" s="11">
        <v>46023</v>
      </c>
      <c r="B454" s="6" t="s">
        <v>74</v>
      </c>
      <c r="C454" s="6" t="s">
        <v>1145</v>
      </c>
      <c r="D454" s="22">
        <v>406020.27</v>
      </c>
      <c r="E454" s="22">
        <v>302689.46999999997</v>
      </c>
      <c r="F454" s="6">
        <v>2569</v>
      </c>
      <c r="G454" s="6">
        <v>49</v>
      </c>
      <c r="H454" s="6">
        <v>54</v>
      </c>
      <c r="I454" s="13">
        <f t="shared" si="28"/>
        <v>2520</v>
      </c>
      <c r="J454" s="16">
        <f t="shared" si="29"/>
        <v>0.74550334642159599</v>
      </c>
      <c r="K454" s="23">
        <f t="shared" si="30"/>
        <v>161.11915476190478</v>
      </c>
      <c r="L454" s="16">
        <f t="shared" si="31"/>
        <v>0.24155200441163172</v>
      </c>
    </row>
    <row r="455" spans="1:12">
      <c r="A455" s="11">
        <v>46023</v>
      </c>
      <c r="B455" s="6" t="s">
        <v>77</v>
      </c>
      <c r="C455" s="6" t="s">
        <v>1143</v>
      </c>
      <c r="D455" s="22">
        <v>185904.74</v>
      </c>
      <c r="E455" s="22">
        <v>143048.74</v>
      </c>
      <c r="F455" s="6">
        <v>782</v>
      </c>
      <c r="G455" s="6">
        <v>12</v>
      </c>
      <c r="H455" s="6">
        <v>16</v>
      </c>
      <c r="I455" s="13">
        <f t="shared" si="28"/>
        <v>770</v>
      </c>
      <c r="J455" s="16">
        <f t="shared" si="29"/>
        <v>0.76947333349327185</v>
      </c>
      <c r="K455" s="23">
        <f t="shared" si="30"/>
        <v>241.43472727272726</v>
      </c>
      <c r="L455" s="16">
        <f t="shared" si="31"/>
        <v>0.26051357804302366</v>
      </c>
    </row>
    <row r="456" spans="1:12">
      <c r="A456" s="11">
        <v>46023</v>
      </c>
      <c r="B456" s="6" t="s">
        <v>77</v>
      </c>
      <c r="C456" s="6" t="s">
        <v>1144</v>
      </c>
      <c r="D456" s="22">
        <v>64255.95</v>
      </c>
      <c r="E456" s="22">
        <v>45252.35</v>
      </c>
      <c r="F456" s="6">
        <v>921</v>
      </c>
      <c r="G456" s="6">
        <v>16</v>
      </c>
      <c r="H456" s="6">
        <v>16</v>
      </c>
      <c r="I456" s="13">
        <f t="shared" si="28"/>
        <v>905</v>
      </c>
      <c r="J456" s="16">
        <f t="shared" si="29"/>
        <v>0.70425151289491483</v>
      </c>
      <c r="K456" s="23">
        <f t="shared" si="30"/>
        <v>71.001049723756907</v>
      </c>
      <c r="L456" s="16">
        <f t="shared" si="31"/>
        <v>0.21110749435544229</v>
      </c>
    </row>
    <row r="457" spans="1:12">
      <c r="A457" s="11">
        <v>46023</v>
      </c>
      <c r="B457" s="6" t="s">
        <v>77</v>
      </c>
      <c r="C457" s="6" t="s">
        <v>1145</v>
      </c>
      <c r="D457" s="22">
        <v>113019.73</v>
      </c>
      <c r="E457" s="22">
        <v>84343.33</v>
      </c>
      <c r="F457" s="6">
        <v>628</v>
      </c>
      <c r="G457" s="6">
        <v>11</v>
      </c>
      <c r="H457" s="6">
        <v>16</v>
      </c>
      <c r="I457" s="13">
        <f t="shared" si="28"/>
        <v>617</v>
      </c>
      <c r="J457" s="16">
        <f t="shared" si="29"/>
        <v>0.74627085023119422</v>
      </c>
      <c r="K457" s="23">
        <f t="shared" si="30"/>
        <v>183.17622366288492</v>
      </c>
      <c r="L457" s="16">
        <f t="shared" si="31"/>
        <v>0.50098184261831791</v>
      </c>
    </row>
    <row r="458" spans="1:12">
      <c r="A458" s="11">
        <v>46023</v>
      </c>
      <c r="B458" s="6" t="s">
        <v>80</v>
      </c>
      <c r="C458" s="6" t="s">
        <v>1143</v>
      </c>
      <c r="D458" s="22">
        <v>206948.33</v>
      </c>
      <c r="E458" s="22">
        <v>158567.03</v>
      </c>
      <c r="F458" s="6">
        <v>831</v>
      </c>
      <c r="G458" s="6">
        <v>9</v>
      </c>
      <c r="H458" s="6">
        <v>16</v>
      </c>
      <c r="I458" s="13">
        <f t="shared" si="28"/>
        <v>822</v>
      </c>
      <c r="J458" s="16">
        <f t="shared" si="29"/>
        <v>0.76621555728427482</v>
      </c>
      <c r="K458" s="23">
        <f t="shared" si="30"/>
        <v>251.76195863746958</v>
      </c>
      <c r="L458" s="16">
        <f t="shared" si="31"/>
        <v>0.26487063163057778</v>
      </c>
    </row>
    <row r="459" spans="1:12">
      <c r="A459" s="11">
        <v>46023</v>
      </c>
      <c r="B459" s="6" t="s">
        <v>80</v>
      </c>
      <c r="C459" s="6" t="s">
        <v>1144</v>
      </c>
      <c r="D459" s="22">
        <v>73608.490000000005</v>
      </c>
      <c r="E459" s="22">
        <v>51851.09</v>
      </c>
      <c r="F459" s="6">
        <v>986</v>
      </c>
      <c r="G459" s="6">
        <v>14</v>
      </c>
      <c r="H459" s="6">
        <v>16</v>
      </c>
      <c r="I459" s="13">
        <f t="shared" si="28"/>
        <v>972</v>
      </c>
      <c r="J459" s="16">
        <f t="shared" si="29"/>
        <v>0.70441724860814281</v>
      </c>
      <c r="K459" s="23">
        <f t="shared" si="30"/>
        <v>75.728899176954741</v>
      </c>
      <c r="L459" s="16">
        <f t="shared" si="31"/>
        <v>0.43892094158693906</v>
      </c>
    </row>
    <row r="460" spans="1:12">
      <c r="A460" s="11">
        <v>46023</v>
      </c>
      <c r="B460" s="6" t="s">
        <v>80</v>
      </c>
      <c r="C460" s="6" t="s">
        <v>1145</v>
      </c>
      <c r="D460" s="22">
        <v>108722.16</v>
      </c>
      <c r="E460" s="22">
        <v>80968.56</v>
      </c>
      <c r="F460" s="6">
        <v>711</v>
      </c>
      <c r="G460" s="6">
        <v>12</v>
      </c>
      <c r="H460" s="6">
        <v>16</v>
      </c>
      <c r="I460" s="13">
        <f t="shared" si="28"/>
        <v>699</v>
      </c>
      <c r="J460" s="16">
        <f t="shared" si="29"/>
        <v>0.74472913341677538</v>
      </c>
      <c r="K460" s="23">
        <f t="shared" si="30"/>
        <v>155.53957081545065</v>
      </c>
      <c r="L460" s="16">
        <f t="shared" si="31"/>
        <v>0.20966120924331033</v>
      </c>
    </row>
    <row r="461" spans="1:12">
      <c r="A461" s="11">
        <v>46023</v>
      </c>
      <c r="B461" s="6" t="s">
        <v>82</v>
      </c>
      <c r="C461" s="6" t="s">
        <v>1143</v>
      </c>
      <c r="D461" s="22">
        <v>214053.74</v>
      </c>
      <c r="E461" s="22">
        <v>164285.34</v>
      </c>
      <c r="F461" s="6">
        <v>929</v>
      </c>
      <c r="G461" s="6">
        <v>25</v>
      </c>
      <c r="H461" s="6">
        <v>16</v>
      </c>
      <c r="I461" s="13">
        <f t="shared" si="28"/>
        <v>904</v>
      </c>
      <c r="J461" s="16">
        <f t="shared" si="29"/>
        <v>0.7674957699874807</v>
      </c>
      <c r="K461" s="23">
        <f t="shared" si="30"/>
        <v>236.78511061946901</v>
      </c>
      <c r="L461" s="16">
        <f t="shared" si="31"/>
        <v>0.67965923091391556</v>
      </c>
    </row>
    <row r="462" spans="1:12">
      <c r="A462" s="11">
        <v>46023</v>
      </c>
      <c r="B462" s="6" t="s">
        <v>82</v>
      </c>
      <c r="C462" s="6" t="s">
        <v>1144</v>
      </c>
      <c r="D462" s="22">
        <v>81446.25</v>
      </c>
      <c r="E462" s="22">
        <v>57574.85</v>
      </c>
      <c r="F462" s="6">
        <v>1136</v>
      </c>
      <c r="G462" s="6">
        <v>20</v>
      </c>
      <c r="H462" s="6">
        <v>16</v>
      </c>
      <c r="I462" s="13">
        <f t="shared" si="28"/>
        <v>1116</v>
      </c>
      <c r="J462" s="16">
        <f t="shared" si="29"/>
        <v>0.70690608837116498</v>
      </c>
      <c r="K462" s="23">
        <f t="shared" si="30"/>
        <v>72.980510752688176</v>
      </c>
      <c r="L462" s="16">
        <f t="shared" si="31"/>
        <v>0.76623684450783469</v>
      </c>
    </row>
    <row r="463" spans="1:12">
      <c r="A463" s="11">
        <v>46023</v>
      </c>
      <c r="B463" s="6" t="s">
        <v>82</v>
      </c>
      <c r="C463" s="6" t="s">
        <v>1145</v>
      </c>
      <c r="D463" s="22">
        <v>125793.53</v>
      </c>
      <c r="E463" s="22">
        <v>93560.33</v>
      </c>
      <c r="F463" s="6">
        <v>756</v>
      </c>
      <c r="G463" s="6">
        <v>17</v>
      </c>
      <c r="H463" s="6">
        <v>16</v>
      </c>
      <c r="I463" s="13">
        <f t="shared" si="28"/>
        <v>739</v>
      </c>
      <c r="J463" s="16">
        <f t="shared" si="29"/>
        <v>0.74376106624879679</v>
      </c>
      <c r="K463" s="23">
        <f t="shared" si="30"/>
        <v>170.22128552097428</v>
      </c>
      <c r="L463" s="16">
        <f t="shared" si="31"/>
        <v>0.70659943928948632</v>
      </c>
    </row>
    <row r="464" spans="1:12">
      <c r="A464" s="11">
        <v>46023</v>
      </c>
      <c r="B464" s="6" t="s">
        <v>83</v>
      </c>
      <c r="C464" s="6" t="s">
        <v>1143</v>
      </c>
      <c r="D464" s="22">
        <v>226372.43</v>
      </c>
      <c r="E464" s="22">
        <v>174427.13</v>
      </c>
      <c r="F464" s="6">
        <v>948</v>
      </c>
      <c r="G464" s="6">
        <v>22</v>
      </c>
      <c r="H464" s="6">
        <v>17</v>
      </c>
      <c r="I464" s="13">
        <f t="shared" si="28"/>
        <v>926</v>
      </c>
      <c r="J464" s="16">
        <f t="shared" si="29"/>
        <v>0.77053168532934868</v>
      </c>
      <c r="K464" s="23">
        <f t="shared" si="30"/>
        <v>244.46266738660907</v>
      </c>
      <c r="L464" s="16">
        <f t="shared" si="31"/>
        <v>-1.9709571779163215E-2</v>
      </c>
    </row>
    <row r="465" spans="1:12">
      <c r="A465" s="11">
        <v>46023</v>
      </c>
      <c r="B465" s="6" t="s">
        <v>83</v>
      </c>
      <c r="C465" s="6" t="s">
        <v>1144</v>
      </c>
      <c r="D465" s="22">
        <v>78845.67</v>
      </c>
      <c r="E465" s="22">
        <v>55612.67</v>
      </c>
      <c r="F465" s="6">
        <v>1069</v>
      </c>
      <c r="G465" s="6">
        <v>16</v>
      </c>
      <c r="H465" s="6">
        <v>17</v>
      </c>
      <c r="I465" s="13">
        <f t="shared" si="28"/>
        <v>1053</v>
      </c>
      <c r="J465" s="16">
        <f t="shared" si="29"/>
        <v>0.70533575274330218</v>
      </c>
      <c r="K465" s="23">
        <f t="shared" si="30"/>
        <v>74.87717948717949</v>
      </c>
      <c r="L465" s="16">
        <f t="shared" si="31"/>
        <v>-4.3717662297968918E-2</v>
      </c>
    </row>
    <row r="466" spans="1:12">
      <c r="A466" s="11">
        <v>46023</v>
      </c>
      <c r="B466" s="6" t="s">
        <v>83</v>
      </c>
      <c r="C466" s="6" t="s">
        <v>1145</v>
      </c>
      <c r="D466" s="22">
        <v>110823.37</v>
      </c>
      <c r="E466" s="22">
        <v>82660.570000000007</v>
      </c>
      <c r="F466" s="6">
        <v>712</v>
      </c>
      <c r="G466" s="6">
        <v>11</v>
      </c>
      <c r="H466" s="6">
        <v>17</v>
      </c>
      <c r="I466" s="13">
        <f t="shared" si="28"/>
        <v>701</v>
      </c>
      <c r="J466" s="16">
        <f t="shared" si="29"/>
        <v>0.74587670452540844</v>
      </c>
      <c r="K466" s="23">
        <f t="shared" si="30"/>
        <v>158.09325249643365</v>
      </c>
      <c r="L466" s="16">
        <f t="shared" si="31"/>
        <v>-5.860954120200712E-3</v>
      </c>
    </row>
    <row r="467" spans="1:12">
      <c r="A467" s="11">
        <v>46023</v>
      </c>
      <c r="B467" s="6" t="s">
        <v>84</v>
      </c>
      <c r="C467" s="6" t="s">
        <v>1143</v>
      </c>
      <c r="D467" s="22">
        <v>321770.61</v>
      </c>
      <c r="E467" s="22">
        <v>246235.81</v>
      </c>
      <c r="F467" s="6">
        <v>1399</v>
      </c>
      <c r="G467" s="6">
        <v>26</v>
      </c>
      <c r="H467" s="6">
        <v>27</v>
      </c>
      <c r="I467" s="13">
        <f t="shared" si="28"/>
        <v>1373</v>
      </c>
      <c r="J467" s="16">
        <f t="shared" si="29"/>
        <v>0.76525264380112279</v>
      </c>
      <c r="K467" s="23">
        <f t="shared" si="30"/>
        <v>234.35587035688272</v>
      </c>
      <c r="L467" s="16">
        <f t="shared" si="31"/>
        <v>0.45643666203111155</v>
      </c>
    </row>
    <row r="468" spans="1:12">
      <c r="A468" s="11">
        <v>46023</v>
      </c>
      <c r="B468" s="6" t="s">
        <v>84</v>
      </c>
      <c r="C468" s="6" t="s">
        <v>1144</v>
      </c>
      <c r="D468" s="22">
        <v>126315.79</v>
      </c>
      <c r="E468" s="22">
        <v>88750.99</v>
      </c>
      <c r="F468" s="6">
        <v>1715</v>
      </c>
      <c r="G468" s="6">
        <v>23</v>
      </c>
      <c r="H468" s="6">
        <v>27</v>
      </c>
      <c r="I468" s="13">
        <f t="shared" si="28"/>
        <v>1692</v>
      </c>
      <c r="J468" s="16">
        <f t="shared" si="29"/>
        <v>0.70261200123911671</v>
      </c>
      <c r="K468" s="23">
        <f t="shared" si="30"/>
        <v>74.654722222222219</v>
      </c>
      <c r="L468" s="16">
        <f t="shared" si="31"/>
        <v>0.32126419240055304</v>
      </c>
    </row>
    <row r="469" spans="1:12">
      <c r="A469" s="11">
        <v>46023</v>
      </c>
      <c r="B469" s="6" t="s">
        <v>84</v>
      </c>
      <c r="C469" s="6" t="s">
        <v>1145</v>
      </c>
      <c r="D469" s="22">
        <v>193773.12</v>
      </c>
      <c r="E469" s="22">
        <v>144352.32000000001</v>
      </c>
      <c r="F469" s="6">
        <v>1223</v>
      </c>
      <c r="G469" s="6">
        <v>18</v>
      </c>
      <c r="H469" s="6">
        <v>27</v>
      </c>
      <c r="I469" s="13">
        <f t="shared" si="28"/>
        <v>1205</v>
      </c>
      <c r="J469" s="16">
        <f t="shared" si="29"/>
        <v>0.74495533745857012</v>
      </c>
      <c r="K469" s="23">
        <f t="shared" si="30"/>
        <v>160.80756846473028</v>
      </c>
      <c r="L469" s="16">
        <f t="shared" si="31"/>
        <v>0.4980483242492213</v>
      </c>
    </row>
    <row r="470" spans="1:12">
      <c r="A470" s="11">
        <v>46054</v>
      </c>
      <c r="B470" s="6" t="s">
        <v>53</v>
      </c>
      <c r="C470" s="6" t="s">
        <v>1143</v>
      </c>
      <c r="D470" s="22">
        <v>129641.37</v>
      </c>
      <c r="E470" s="22">
        <v>99260.47</v>
      </c>
      <c r="F470" s="6">
        <v>551</v>
      </c>
      <c r="G470" s="6">
        <v>14</v>
      </c>
      <c r="H470" s="6">
        <v>8</v>
      </c>
      <c r="I470" s="13">
        <f t="shared" si="28"/>
        <v>537</v>
      </c>
      <c r="J470" s="16">
        <f t="shared" si="29"/>
        <v>0.76565428149980219</v>
      </c>
      <c r="K470" s="23">
        <f t="shared" si="30"/>
        <v>241.41782122905028</v>
      </c>
      <c r="L470" s="16">
        <f t="shared" si="31"/>
        <v>8.3374044390456259E-2</v>
      </c>
    </row>
    <row r="471" spans="1:12">
      <c r="A471" s="11">
        <v>46054</v>
      </c>
      <c r="B471" s="6" t="s">
        <v>53</v>
      </c>
      <c r="C471" s="6" t="s">
        <v>1144</v>
      </c>
      <c r="D471" s="22">
        <v>48461.87</v>
      </c>
      <c r="E471" s="22">
        <v>34281.269999999997</v>
      </c>
      <c r="F471" s="6">
        <v>656</v>
      </c>
      <c r="G471" s="6">
        <v>19</v>
      </c>
      <c r="H471" s="6">
        <v>8</v>
      </c>
      <c r="I471" s="13">
        <f t="shared" si="28"/>
        <v>637</v>
      </c>
      <c r="J471" s="16">
        <f t="shared" si="29"/>
        <v>0.70738644629272451</v>
      </c>
      <c r="K471" s="23">
        <f t="shared" si="30"/>
        <v>76.078288854003148</v>
      </c>
      <c r="L471" s="16">
        <f t="shared" si="31"/>
        <v>7.6612484890573374E-2</v>
      </c>
    </row>
    <row r="472" spans="1:12">
      <c r="A472" s="11">
        <v>46054</v>
      </c>
      <c r="B472" s="6" t="s">
        <v>53</v>
      </c>
      <c r="C472" s="6" t="s">
        <v>1145</v>
      </c>
      <c r="D472" s="22">
        <v>73311.16</v>
      </c>
      <c r="E472" s="22">
        <v>54697.96</v>
      </c>
      <c r="F472" s="6">
        <v>487</v>
      </c>
      <c r="G472" s="6">
        <v>13</v>
      </c>
      <c r="H472" s="6">
        <v>8</v>
      </c>
      <c r="I472" s="13">
        <f t="shared" si="28"/>
        <v>474</v>
      </c>
      <c r="J472" s="16">
        <f t="shared" si="29"/>
        <v>0.7461068683130917</v>
      </c>
      <c r="K472" s="23">
        <f t="shared" si="30"/>
        <v>154.66489451476795</v>
      </c>
      <c r="L472" s="16">
        <f t="shared" si="31"/>
        <v>0.14142020881229111</v>
      </c>
    </row>
    <row r="473" spans="1:12">
      <c r="A473" s="11">
        <v>46054</v>
      </c>
      <c r="B473" s="6" t="s">
        <v>57</v>
      </c>
      <c r="C473" s="6" t="s">
        <v>1143</v>
      </c>
      <c r="D473" s="22">
        <v>109573.87</v>
      </c>
      <c r="E473" s="22">
        <v>83942.77</v>
      </c>
      <c r="F473" s="6">
        <v>440</v>
      </c>
      <c r="G473" s="6">
        <v>10</v>
      </c>
      <c r="H473" s="6">
        <v>10</v>
      </c>
      <c r="I473" s="13">
        <f t="shared" si="28"/>
        <v>430</v>
      </c>
      <c r="J473" s="16">
        <f t="shared" si="29"/>
        <v>0.76608383002261404</v>
      </c>
      <c r="K473" s="23">
        <f t="shared" si="30"/>
        <v>254.82295348837209</v>
      </c>
      <c r="L473" s="16">
        <f t="shared" si="31"/>
        <v>0.79555647831004395</v>
      </c>
    </row>
    <row r="474" spans="1:12">
      <c r="A474" s="11">
        <v>46054</v>
      </c>
      <c r="B474" s="6" t="s">
        <v>57</v>
      </c>
      <c r="C474" s="6" t="s">
        <v>1144</v>
      </c>
      <c r="D474" s="22">
        <v>42403.199999999997</v>
      </c>
      <c r="E474" s="22">
        <v>29911</v>
      </c>
      <c r="F474" s="6">
        <v>577</v>
      </c>
      <c r="G474" s="6">
        <v>10</v>
      </c>
      <c r="H474" s="6">
        <v>10</v>
      </c>
      <c r="I474" s="13">
        <f t="shared" si="28"/>
        <v>567</v>
      </c>
      <c r="J474" s="16">
        <f t="shared" si="29"/>
        <v>0.70539487585842586</v>
      </c>
      <c r="K474" s="23">
        <f t="shared" si="30"/>
        <v>74.785185185185185</v>
      </c>
      <c r="L474" s="16">
        <f t="shared" si="31"/>
        <v>0.77619756528499528</v>
      </c>
    </row>
    <row r="475" spans="1:12">
      <c r="A475" s="11">
        <v>46054</v>
      </c>
      <c r="B475" s="6" t="s">
        <v>57</v>
      </c>
      <c r="C475" s="6" t="s">
        <v>1145</v>
      </c>
      <c r="D475" s="22">
        <v>52745.27</v>
      </c>
      <c r="E475" s="22">
        <v>39462.47</v>
      </c>
      <c r="F475" s="6">
        <v>354</v>
      </c>
      <c r="G475" s="6">
        <v>5</v>
      </c>
      <c r="H475" s="6">
        <v>10</v>
      </c>
      <c r="I475" s="13">
        <f t="shared" si="28"/>
        <v>349</v>
      </c>
      <c r="J475" s="16">
        <f t="shared" si="29"/>
        <v>0.7481707838446936</v>
      </c>
      <c r="K475" s="23">
        <f t="shared" si="30"/>
        <v>151.1325787965616</v>
      </c>
      <c r="L475" s="16">
        <f t="shared" si="31"/>
        <v>0.74662696914666871</v>
      </c>
    </row>
    <row r="476" spans="1:12">
      <c r="A476" s="11">
        <v>46054</v>
      </c>
      <c r="B476" s="6" t="s">
        <v>61</v>
      </c>
      <c r="C476" s="6" t="s">
        <v>1143</v>
      </c>
      <c r="D476" s="22">
        <v>90394.91</v>
      </c>
      <c r="E476" s="22">
        <v>69144.009999999995</v>
      </c>
      <c r="F476" s="6">
        <v>372</v>
      </c>
      <c r="G476" s="6">
        <v>5</v>
      </c>
      <c r="H476" s="6">
        <v>7</v>
      </c>
      <c r="I476" s="13">
        <f t="shared" si="28"/>
        <v>367</v>
      </c>
      <c r="J476" s="16">
        <f t="shared" si="29"/>
        <v>0.76491043577564255</v>
      </c>
      <c r="K476" s="23">
        <f t="shared" si="30"/>
        <v>246.30765667574934</v>
      </c>
      <c r="L476" s="16">
        <f t="shared" si="31"/>
        <v>0.31463236213761947</v>
      </c>
    </row>
    <row r="477" spans="1:12">
      <c r="A477" s="11">
        <v>46054</v>
      </c>
      <c r="B477" s="6" t="s">
        <v>61</v>
      </c>
      <c r="C477" s="6" t="s">
        <v>1144</v>
      </c>
      <c r="D477" s="22">
        <v>33532.33</v>
      </c>
      <c r="E477" s="22">
        <v>23691.73</v>
      </c>
      <c r="F477" s="6">
        <v>455</v>
      </c>
      <c r="G477" s="6">
        <v>4</v>
      </c>
      <c r="H477" s="6">
        <v>7</v>
      </c>
      <c r="I477" s="13">
        <f t="shared" si="28"/>
        <v>451</v>
      </c>
      <c r="J477" s="16">
        <f t="shared" si="29"/>
        <v>0.70653396289491366</v>
      </c>
      <c r="K477" s="23">
        <f t="shared" si="30"/>
        <v>74.351064301552114</v>
      </c>
      <c r="L477" s="16">
        <f t="shared" si="31"/>
        <v>0.24723752179631386</v>
      </c>
    </row>
    <row r="478" spans="1:12">
      <c r="A478" s="11">
        <v>46054</v>
      </c>
      <c r="B478" s="6" t="s">
        <v>61</v>
      </c>
      <c r="C478" s="6" t="s">
        <v>1145</v>
      </c>
      <c r="D478" s="22">
        <v>46880.41</v>
      </c>
      <c r="E478" s="22">
        <v>34942.81</v>
      </c>
      <c r="F478" s="6">
        <v>314</v>
      </c>
      <c r="G478" s="6">
        <v>5</v>
      </c>
      <c r="H478" s="6">
        <v>7</v>
      </c>
      <c r="I478" s="13">
        <f t="shared" si="28"/>
        <v>309</v>
      </c>
      <c r="J478" s="16">
        <f t="shared" si="29"/>
        <v>0.7453605887832464</v>
      </c>
      <c r="K478" s="23">
        <f t="shared" si="30"/>
        <v>151.7165372168285</v>
      </c>
      <c r="L478" s="16">
        <f t="shared" si="31"/>
        <v>0.50586359783257762</v>
      </c>
    </row>
    <row r="479" spans="1:12">
      <c r="A479" s="11">
        <v>46054</v>
      </c>
      <c r="B479" s="6" t="s">
        <v>65</v>
      </c>
      <c r="C479" s="6" t="s">
        <v>1143</v>
      </c>
      <c r="D479" s="22">
        <v>208672.68</v>
      </c>
      <c r="E479" s="22">
        <v>160326.57999999999</v>
      </c>
      <c r="F479" s="6">
        <v>936</v>
      </c>
      <c r="G479" s="6">
        <v>16</v>
      </c>
      <c r="H479" s="6">
        <v>16</v>
      </c>
      <c r="I479" s="13">
        <f t="shared" si="28"/>
        <v>920</v>
      </c>
      <c r="J479" s="16">
        <f t="shared" si="29"/>
        <v>0.76831610156154606</v>
      </c>
      <c r="K479" s="23">
        <f t="shared" si="30"/>
        <v>226.8181304347826</v>
      </c>
      <c r="L479" s="16">
        <f t="shared" si="31"/>
        <v>0.21912366658053206</v>
      </c>
    </row>
    <row r="480" spans="1:12">
      <c r="A480" s="11">
        <v>46054</v>
      </c>
      <c r="B480" s="6" t="s">
        <v>65</v>
      </c>
      <c r="C480" s="6" t="s">
        <v>1144</v>
      </c>
      <c r="D480" s="22">
        <v>83852</v>
      </c>
      <c r="E480" s="22">
        <v>59018.8</v>
      </c>
      <c r="F480" s="6">
        <v>1166</v>
      </c>
      <c r="G480" s="6">
        <v>15</v>
      </c>
      <c r="H480" s="6">
        <v>16</v>
      </c>
      <c r="I480" s="13">
        <f t="shared" si="28"/>
        <v>1151</v>
      </c>
      <c r="J480" s="16">
        <f t="shared" si="29"/>
        <v>0.70384486953203262</v>
      </c>
      <c r="K480" s="23">
        <f t="shared" si="30"/>
        <v>72.851433536055609</v>
      </c>
      <c r="L480" s="16">
        <f t="shared" si="31"/>
        <v>0.48657258963810035</v>
      </c>
    </row>
    <row r="481" spans="1:12">
      <c r="A481" s="11">
        <v>46054</v>
      </c>
      <c r="B481" s="6" t="s">
        <v>65</v>
      </c>
      <c r="C481" s="6" t="s">
        <v>1145</v>
      </c>
      <c r="D481" s="22">
        <v>129221.66</v>
      </c>
      <c r="E481" s="22">
        <v>96104.06</v>
      </c>
      <c r="F481" s="6">
        <v>806</v>
      </c>
      <c r="G481" s="6">
        <v>15</v>
      </c>
      <c r="H481" s="6">
        <v>16</v>
      </c>
      <c r="I481" s="13">
        <f t="shared" si="28"/>
        <v>791</v>
      </c>
      <c r="J481" s="16">
        <f t="shared" si="29"/>
        <v>0.74371479208671365</v>
      </c>
      <c r="K481" s="23">
        <f t="shared" si="30"/>
        <v>163.36493046776232</v>
      </c>
      <c r="L481" s="16">
        <f t="shared" si="31"/>
        <v>0.28994938496099265</v>
      </c>
    </row>
    <row r="482" spans="1:12">
      <c r="A482" s="11">
        <v>46054</v>
      </c>
      <c r="B482" s="6" t="s">
        <v>68</v>
      </c>
      <c r="C482" s="6" t="s">
        <v>1143</v>
      </c>
      <c r="D482" s="22">
        <v>202079.3</v>
      </c>
      <c r="E482" s="22">
        <v>155447</v>
      </c>
      <c r="F482" s="6">
        <v>850</v>
      </c>
      <c r="G482" s="6">
        <v>20</v>
      </c>
      <c r="H482" s="6">
        <v>17</v>
      </c>
      <c r="I482" s="13">
        <f t="shared" si="28"/>
        <v>830</v>
      </c>
      <c r="J482" s="16">
        <f t="shared" si="29"/>
        <v>0.76923762107251958</v>
      </c>
      <c r="K482" s="23">
        <f t="shared" si="30"/>
        <v>243.4690361445783</v>
      </c>
      <c r="L482" s="16">
        <f t="shared" si="31"/>
        <v>0.13702293527471121</v>
      </c>
    </row>
    <row r="483" spans="1:12">
      <c r="A483" s="11">
        <v>46054</v>
      </c>
      <c r="B483" s="6" t="s">
        <v>68</v>
      </c>
      <c r="C483" s="6" t="s">
        <v>1144</v>
      </c>
      <c r="D483" s="22">
        <v>69681.570000000007</v>
      </c>
      <c r="E483" s="22">
        <v>48871.97</v>
      </c>
      <c r="F483" s="6">
        <v>1042</v>
      </c>
      <c r="G483" s="6">
        <v>22</v>
      </c>
      <c r="H483" s="6">
        <v>17</v>
      </c>
      <c r="I483" s="13">
        <f t="shared" si="28"/>
        <v>1020</v>
      </c>
      <c r="J483" s="16">
        <f t="shared" si="29"/>
        <v>0.70136149343362952</v>
      </c>
      <c r="K483" s="23">
        <f t="shared" si="30"/>
        <v>68.315264705882356</v>
      </c>
      <c r="L483" s="16">
        <f t="shared" si="31"/>
        <v>8.1064849707756181E-2</v>
      </c>
    </row>
    <row r="484" spans="1:12">
      <c r="A484" s="11">
        <v>46054</v>
      </c>
      <c r="B484" s="6" t="s">
        <v>68</v>
      </c>
      <c r="C484" s="6" t="s">
        <v>1145</v>
      </c>
      <c r="D484" s="22">
        <v>98367.679999999993</v>
      </c>
      <c r="E484" s="22">
        <v>73443.679999999993</v>
      </c>
      <c r="F484" s="6">
        <v>697</v>
      </c>
      <c r="G484" s="6">
        <v>17</v>
      </c>
      <c r="H484" s="6">
        <v>17</v>
      </c>
      <c r="I484" s="13">
        <f t="shared" si="28"/>
        <v>680</v>
      </c>
      <c r="J484" s="16">
        <f t="shared" si="29"/>
        <v>0.74662409441800393</v>
      </c>
      <c r="K484" s="23">
        <f t="shared" si="30"/>
        <v>144.65835294117647</v>
      </c>
      <c r="L484" s="16">
        <f t="shared" si="31"/>
        <v>7.9217200738365579E-2</v>
      </c>
    </row>
    <row r="485" spans="1:12">
      <c r="A485" s="11">
        <v>46054</v>
      </c>
      <c r="B485" s="6" t="s">
        <v>71</v>
      </c>
      <c r="C485" s="6" t="s">
        <v>1143</v>
      </c>
      <c r="D485" s="22">
        <v>127835.32</v>
      </c>
      <c r="E485" s="22">
        <v>98018.72</v>
      </c>
      <c r="F485" s="6">
        <v>593</v>
      </c>
      <c r="G485" s="6">
        <v>7</v>
      </c>
      <c r="H485" s="6">
        <v>14</v>
      </c>
      <c r="I485" s="13">
        <f t="shared" si="28"/>
        <v>586</v>
      </c>
      <c r="J485" s="16">
        <f t="shared" si="29"/>
        <v>0.76675773174424722</v>
      </c>
      <c r="K485" s="23">
        <f t="shared" si="30"/>
        <v>218.14901023890786</v>
      </c>
      <c r="L485" s="16">
        <f t="shared" si="31"/>
        <v>0.20131819050649491</v>
      </c>
    </row>
    <row r="486" spans="1:12">
      <c r="A486" s="11">
        <v>46054</v>
      </c>
      <c r="B486" s="6" t="s">
        <v>71</v>
      </c>
      <c r="C486" s="6" t="s">
        <v>1144</v>
      </c>
      <c r="D486" s="22">
        <v>55222.19</v>
      </c>
      <c r="E486" s="22">
        <v>39088.589999999997</v>
      </c>
      <c r="F486" s="6">
        <v>738</v>
      </c>
      <c r="G486" s="6">
        <v>5</v>
      </c>
      <c r="H486" s="6">
        <v>14</v>
      </c>
      <c r="I486" s="13">
        <f t="shared" si="28"/>
        <v>733</v>
      </c>
      <c r="J486" s="16">
        <f t="shared" si="29"/>
        <v>0.70784208304668816</v>
      </c>
      <c r="K486" s="23">
        <f t="shared" si="30"/>
        <v>75.337230559345159</v>
      </c>
      <c r="L486" s="16">
        <f t="shared" si="31"/>
        <v>0.48569197085554938</v>
      </c>
    </row>
    <row r="487" spans="1:12">
      <c r="A487" s="11">
        <v>46054</v>
      </c>
      <c r="B487" s="6" t="s">
        <v>71</v>
      </c>
      <c r="C487" s="6" t="s">
        <v>1145</v>
      </c>
      <c r="D487" s="22">
        <v>79061.399999999994</v>
      </c>
      <c r="E487" s="22">
        <v>59479.8</v>
      </c>
      <c r="F487" s="6">
        <v>552</v>
      </c>
      <c r="G487" s="6">
        <v>11</v>
      </c>
      <c r="H487" s="6">
        <v>14</v>
      </c>
      <c r="I487" s="13">
        <f t="shared" si="28"/>
        <v>541</v>
      </c>
      <c r="J487" s="16">
        <f t="shared" si="29"/>
        <v>0.75232414300783956</v>
      </c>
      <c r="K487" s="23">
        <f t="shared" si="30"/>
        <v>146.13937153419593</v>
      </c>
      <c r="L487" s="16">
        <f t="shared" si="31"/>
        <v>0.29849670380494175</v>
      </c>
    </row>
    <row r="488" spans="1:12">
      <c r="A488" s="11">
        <v>46054</v>
      </c>
      <c r="B488" s="6" t="s">
        <v>74</v>
      </c>
      <c r="C488" s="6" t="s">
        <v>1143</v>
      </c>
      <c r="D488" s="22">
        <v>870529.21</v>
      </c>
      <c r="E488" s="22">
        <v>668794.71</v>
      </c>
      <c r="F488" s="6">
        <v>3503</v>
      </c>
      <c r="G488" s="6">
        <v>66</v>
      </c>
      <c r="H488" s="6">
        <v>56</v>
      </c>
      <c r="I488" s="13">
        <f t="shared" si="28"/>
        <v>3437</v>
      </c>
      <c r="J488" s="16">
        <f t="shared" si="29"/>
        <v>0.76826222752479489</v>
      </c>
      <c r="K488" s="23">
        <f t="shared" si="30"/>
        <v>253.28170206575501</v>
      </c>
      <c r="L488" s="16">
        <f t="shared" si="31"/>
        <v>0.4011893952402299</v>
      </c>
    </row>
    <row r="489" spans="1:12">
      <c r="A489" s="11">
        <v>46054</v>
      </c>
      <c r="B489" s="6" t="s">
        <v>74</v>
      </c>
      <c r="C489" s="6" t="s">
        <v>1144</v>
      </c>
      <c r="D489" s="22">
        <v>297084.58</v>
      </c>
      <c r="E489" s="22">
        <v>209388.58</v>
      </c>
      <c r="F489" s="6">
        <v>4123</v>
      </c>
      <c r="G489" s="6">
        <v>83</v>
      </c>
      <c r="H489" s="6">
        <v>56</v>
      </c>
      <c r="I489" s="13">
        <f t="shared" si="28"/>
        <v>4040</v>
      </c>
      <c r="J489" s="16">
        <f t="shared" si="29"/>
        <v>0.70481133689267872</v>
      </c>
      <c r="K489" s="23">
        <f t="shared" si="30"/>
        <v>73.535787128712869</v>
      </c>
      <c r="L489" s="16">
        <f t="shared" si="31"/>
        <v>0.32491548375438195</v>
      </c>
    </row>
    <row r="490" spans="1:12">
      <c r="A490" s="11">
        <v>46054</v>
      </c>
      <c r="B490" s="6" t="s">
        <v>74</v>
      </c>
      <c r="C490" s="6" t="s">
        <v>1145</v>
      </c>
      <c r="D490" s="22">
        <v>471934.82</v>
      </c>
      <c r="E490" s="22">
        <v>352800.02</v>
      </c>
      <c r="F490" s="6">
        <v>2858</v>
      </c>
      <c r="G490" s="6">
        <v>48</v>
      </c>
      <c r="H490" s="6">
        <v>56</v>
      </c>
      <c r="I490" s="13">
        <f t="shared" si="28"/>
        <v>2810</v>
      </c>
      <c r="J490" s="16">
        <f t="shared" si="29"/>
        <v>0.74756090258396279</v>
      </c>
      <c r="K490" s="23">
        <f t="shared" si="30"/>
        <v>167.94833451957297</v>
      </c>
      <c r="L490" s="16">
        <f t="shared" si="31"/>
        <v>0.46406412766814076</v>
      </c>
    </row>
    <row r="491" spans="1:12">
      <c r="A491" s="11">
        <v>46054</v>
      </c>
      <c r="B491" s="6" t="s">
        <v>77</v>
      </c>
      <c r="C491" s="6" t="s">
        <v>1143</v>
      </c>
      <c r="D491" s="22">
        <v>184656.77</v>
      </c>
      <c r="E491" s="22">
        <v>142000.97</v>
      </c>
      <c r="F491" s="6">
        <v>771</v>
      </c>
      <c r="G491" s="6">
        <v>12</v>
      </c>
      <c r="H491" s="6">
        <v>13</v>
      </c>
      <c r="I491" s="13">
        <f t="shared" si="28"/>
        <v>759</v>
      </c>
      <c r="J491" s="16">
        <f t="shared" si="29"/>
        <v>0.76899953356706074</v>
      </c>
      <c r="K491" s="23">
        <f t="shared" si="30"/>
        <v>243.28955204216072</v>
      </c>
      <c r="L491" s="16">
        <f t="shared" si="31"/>
        <v>0.65795939930647496</v>
      </c>
    </row>
    <row r="492" spans="1:12">
      <c r="A492" s="11">
        <v>46054</v>
      </c>
      <c r="B492" s="6" t="s">
        <v>77</v>
      </c>
      <c r="C492" s="6" t="s">
        <v>1144</v>
      </c>
      <c r="D492" s="22">
        <v>70909.06</v>
      </c>
      <c r="E492" s="22">
        <v>50281.46</v>
      </c>
      <c r="F492" s="6">
        <v>925</v>
      </c>
      <c r="G492" s="6">
        <v>16</v>
      </c>
      <c r="H492" s="6">
        <v>13</v>
      </c>
      <c r="I492" s="13">
        <f t="shared" si="28"/>
        <v>909</v>
      </c>
      <c r="J492" s="16">
        <f t="shared" si="29"/>
        <v>0.70909782191443516</v>
      </c>
      <c r="K492" s="23">
        <f t="shared" si="30"/>
        <v>78.00776677667767</v>
      </c>
      <c r="L492" s="16">
        <f t="shared" si="31"/>
        <v>0.59192804775982166</v>
      </c>
    </row>
    <row r="493" spans="1:12">
      <c r="A493" s="11">
        <v>46054</v>
      </c>
      <c r="B493" s="6" t="s">
        <v>77</v>
      </c>
      <c r="C493" s="6" t="s">
        <v>1145</v>
      </c>
      <c r="D493" s="22">
        <v>103439.29</v>
      </c>
      <c r="E493" s="22">
        <v>77534.89</v>
      </c>
      <c r="F493" s="6">
        <v>639</v>
      </c>
      <c r="G493" s="6">
        <v>12</v>
      </c>
      <c r="H493" s="6">
        <v>13</v>
      </c>
      <c r="I493" s="13">
        <f t="shared" si="28"/>
        <v>627</v>
      </c>
      <c r="J493" s="16">
        <f t="shared" si="29"/>
        <v>0.74956904673262936</v>
      </c>
      <c r="K493" s="23">
        <f t="shared" si="30"/>
        <v>164.97494417862839</v>
      </c>
      <c r="L493" s="16">
        <f t="shared" si="31"/>
        <v>0.72811461635141095</v>
      </c>
    </row>
    <row r="494" spans="1:12">
      <c r="A494" s="11">
        <v>46054</v>
      </c>
      <c r="B494" s="6" t="s">
        <v>80</v>
      </c>
      <c r="C494" s="6" t="s">
        <v>1143</v>
      </c>
      <c r="D494" s="22">
        <v>261029.74</v>
      </c>
      <c r="E494" s="22">
        <v>201212.84</v>
      </c>
      <c r="F494" s="6">
        <v>1050</v>
      </c>
      <c r="G494" s="6">
        <v>22</v>
      </c>
      <c r="H494" s="6">
        <v>19</v>
      </c>
      <c r="I494" s="13">
        <f t="shared" si="28"/>
        <v>1028</v>
      </c>
      <c r="J494" s="16">
        <f t="shared" si="29"/>
        <v>0.77084258674892758</v>
      </c>
      <c r="K494" s="23">
        <f t="shared" si="30"/>
        <v>253.91998054474706</v>
      </c>
      <c r="L494" s="16">
        <f t="shared" si="31"/>
        <v>0.31873883115053858</v>
      </c>
    </row>
    <row r="495" spans="1:12">
      <c r="A495" s="11">
        <v>46054</v>
      </c>
      <c r="B495" s="6" t="s">
        <v>80</v>
      </c>
      <c r="C495" s="6" t="s">
        <v>1144</v>
      </c>
      <c r="D495" s="22">
        <v>92956.81</v>
      </c>
      <c r="E495" s="22">
        <v>65445.41</v>
      </c>
      <c r="F495" s="6">
        <v>1232</v>
      </c>
      <c r="G495" s="6">
        <v>28</v>
      </c>
      <c r="H495" s="6">
        <v>19</v>
      </c>
      <c r="I495" s="13">
        <f t="shared" si="28"/>
        <v>1204</v>
      </c>
      <c r="J495" s="16">
        <f t="shared" si="29"/>
        <v>0.70404104874080775</v>
      </c>
      <c r="K495" s="23">
        <f t="shared" si="30"/>
        <v>77.206652823920265</v>
      </c>
      <c r="L495" s="16">
        <f t="shared" si="31"/>
        <v>0.18309613749637266</v>
      </c>
    </row>
    <row r="496" spans="1:12">
      <c r="A496" s="11">
        <v>46054</v>
      </c>
      <c r="B496" s="6" t="s">
        <v>80</v>
      </c>
      <c r="C496" s="6" t="s">
        <v>1145</v>
      </c>
      <c r="D496" s="22">
        <v>152964.19</v>
      </c>
      <c r="E496" s="22">
        <v>114559.39</v>
      </c>
      <c r="F496" s="6">
        <v>898</v>
      </c>
      <c r="G496" s="6">
        <v>18</v>
      </c>
      <c r="H496" s="6">
        <v>19</v>
      </c>
      <c r="I496" s="13">
        <f t="shared" si="28"/>
        <v>880</v>
      </c>
      <c r="J496" s="16">
        <f t="shared" si="29"/>
        <v>0.74892947166261592</v>
      </c>
      <c r="K496" s="23">
        <f t="shared" si="30"/>
        <v>173.82294318181818</v>
      </c>
      <c r="L496" s="16">
        <f t="shared" si="31"/>
        <v>0.37754818269664603</v>
      </c>
    </row>
    <row r="497" spans="1:12">
      <c r="A497" s="11">
        <v>46054</v>
      </c>
      <c r="B497" s="6" t="s">
        <v>82</v>
      </c>
      <c r="C497" s="6" t="s">
        <v>1143</v>
      </c>
      <c r="D497" s="22">
        <v>211838.94</v>
      </c>
      <c r="E497" s="22">
        <v>163376.24</v>
      </c>
      <c r="F497" s="6">
        <v>936</v>
      </c>
      <c r="G497" s="6">
        <v>13</v>
      </c>
      <c r="H497" s="6">
        <v>16</v>
      </c>
      <c r="I497" s="13">
        <f t="shared" si="28"/>
        <v>923</v>
      </c>
      <c r="J497" s="16">
        <f t="shared" si="29"/>
        <v>0.77122855694047554</v>
      </c>
      <c r="K497" s="23">
        <f t="shared" si="30"/>
        <v>229.51131094257855</v>
      </c>
      <c r="L497" s="16">
        <f t="shared" si="31"/>
        <v>0.16092575304502033</v>
      </c>
    </row>
    <row r="498" spans="1:12">
      <c r="A498" s="11">
        <v>46054</v>
      </c>
      <c r="B498" s="6" t="s">
        <v>82</v>
      </c>
      <c r="C498" s="6" t="s">
        <v>1144</v>
      </c>
      <c r="D498" s="22">
        <v>72942.880000000005</v>
      </c>
      <c r="E498" s="22">
        <v>51335.28</v>
      </c>
      <c r="F498" s="6">
        <v>1044</v>
      </c>
      <c r="G498" s="6">
        <v>34</v>
      </c>
      <c r="H498" s="6">
        <v>16</v>
      </c>
      <c r="I498" s="13">
        <f t="shared" si="28"/>
        <v>1010</v>
      </c>
      <c r="J498" s="16">
        <f t="shared" si="29"/>
        <v>0.70377369251118127</v>
      </c>
      <c r="K498" s="23">
        <f t="shared" si="30"/>
        <v>72.220673267326731</v>
      </c>
      <c r="L498" s="16">
        <f t="shared" si="31"/>
        <v>0.14999839189464459</v>
      </c>
    </row>
    <row r="499" spans="1:12">
      <c r="A499" s="11">
        <v>46054</v>
      </c>
      <c r="B499" s="6" t="s">
        <v>82</v>
      </c>
      <c r="C499" s="6" t="s">
        <v>1145</v>
      </c>
      <c r="D499" s="22">
        <v>125255.48</v>
      </c>
      <c r="E499" s="22">
        <v>93069.08</v>
      </c>
      <c r="F499" s="6">
        <v>744</v>
      </c>
      <c r="G499" s="6">
        <v>16</v>
      </c>
      <c r="H499" s="6">
        <v>16</v>
      </c>
      <c r="I499" s="13">
        <f t="shared" si="28"/>
        <v>728</v>
      </c>
      <c r="J499" s="16">
        <f t="shared" si="29"/>
        <v>0.74303399739476472</v>
      </c>
      <c r="K499" s="23">
        <f t="shared" si="30"/>
        <v>172.05423076923077</v>
      </c>
      <c r="L499" s="16">
        <f t="shared" si="31"/>
        <v>0.25264173333629358</v>
      </c>
    </row>
    <row r="500" spans="1:12">
      <c r="A500" s="11">
        <v>46054</v>
      </c>
      <c r="B500" s="6" t="s">
        <v>83</v>
      </c>
      <c r="C500" s="6" t="s">
        <v>1143</v>
      </c>
      <c r="D500" s="22">
        <v>342024.1</v>
      </c>
      <c r="E500" s="22">
        <v>262237.8</v>
      </c>
      <c r="F500" s="6">
        <v>1351</v>
      </c>
      <c r="G500" s="6">
        <v>21</v>
      </c>
      <c r="H500" s="6">
        <v>22</v>
      </c>
      <c r="I500" s="13">
        <f t="shared" si="28"/>
        <v>1330</v>
      </c>
      <c r="J500" s="16">
        <f t="shared" si="29"/>
        <v>0.76672316366010462</v>
      </c>
      <c r="K500" s="23">
        <f t="shared" si="30"/>
        <v>257.160977443609</v>
      </c>
      <c r="L500" s="16">
        <f t="shared" si="31"/>
        <v>0.95555463311720268</v>
      </c>
    </row>
    <row r="501" spans="1:12">
      <c r="A501" s="11">
        <v>46054</v>
      </c>
      <c r="B501" s="6" t="s">
        <v>83</v>
      </c>
      <c r="C501" s="6" t="s">
        <v>1144</v>
      </c>
      <c r="D501" s="22">
        <v>124207.24</v>
      </c>
      <c r="E501" s="22">
        <v>87954.240000000005</v>
      </c>
      <c r="F501" s="6">
        <v>1634</v>
      </c>
      <c r="G501" s="6">
        <v>32</v>
      </c>
      <c r="H501" s="6">
        <v>22</v>
      </c>
      <c r="I501" s="13">
        <f t="shared" si="28"/>
        <v>1602</v>
      </c>
      <c r="J501" s="16">
        <f t="shared" si="29"/>
        <v>0.70812490479620993</v>
      </c>
      <c r="K501" s="23">
        <f t="shared" si="30"/>
        <v>77.53260923845194</v>
      </c>
      <c r="L501" s="16">
        <f t="shared" si="31"/>
        <v>0.85644646339912267</v>
      </c>
    </row>
    <row r="502" spans="1:12">
      <c r="A502" s="11">
        <v>46054</v>
      </c>
      <c r="B502" s="6" t="s">
        <v>83</v>
      </c>
      <c r="C502" s="6" t="s">
        <v>1145</v>
      </c>
      <c r="D502" s="22">
        <v>172819.3</v>
      </c>
      <c r="E502" s="22">
        <v>128742.1</v>
      </c>
      <c r="F502" s="6">
        <v>1133</v>
      </c>
      <c r="G502" s="6">
        <v>22</v>
      </c>
      <c r="H502" s="6">
        <v>22</v>
      </c>
      <c r="I502" s="13">
        <f t="shared" si="28"/>
        <v>1111</v>
      </c>
      <c r="J502" s="16">
        <f t="shared" si="29"/>
        <v>0.74495209736412549</v>
      </c>
      <c r="K502" s="23">
        <f t="shared" si="30"/>
        <v>155.55292529252924</v>
      </c>
      <c r="L502" s="16">
        <f t="shared" si="31"/>
        <v>0.71097121919321049</v>
      </c>
    </row>
    <row r="503" spans="1:12">
      <c r="A503" s="11">
        <v>46054</v>
      </c>
      <c r="B503" s="6" t="s">
        <v>84</v>
      </c>
      <c r="C503" s="6" t="s">
        <v>1143</v>
      </c>
      <c r="D503" s="22">
        <v>389423.15</v>
      </c>
      <c r="E503" s="22">
        <v>299751.15000000002</v>
      </c>
      <c r="F503" s="6">
        <v>1573</v>
      </c>
      <c r="G503" s="6">
        <v>27</v>
      </c>
      <c r="H503" s="6">
        <v>26</v>
      </c>
      <c r="I503" s="13">
        <f t="shared" si="28"/>
        <v>1546</v>
      </c>
      <c r="J503" s="16">
        <f t="shared" si="29"/>
        <v>0.76973120370476178</v>
      </c>
      <c r="K503" s="23">
        <f t="shared" si="30"/>
        <v>251.89078266494181</v>
      </c>
      <c r="L503" s="16">
        <f t="shared" si="31"/>
        <v>0.4879866738730767</v>
      </c>
    </row>
    <row r="504" spans="1:12">
      <c r="A504" s="11">
        <v>46054</v>
      </c>
      <c r="B504" s="6" t="s">
        <v>84</v>
      </c>
      <c r="C504" s="6" t="s">
        <v>1144</v>
      </c>
      <c r="D504" s="22">
        <v>145184.85999999999</v>
      </c>
      <c r="E504" s="22">
        <v>102251.06</v>
      </c>
      <c r="F504" s="6">
        <v>1929</v>
      </c>
      <c r="G504" s="6">
        <v>24</v>
      </c>
      <c r="H504" s="6">
        <v>26</v>
      </c>
      <c r="I504" s="13">
        <f t="shared" si="28"/>
        <v>1905</v>
      </c>
      <c r="J504" s="16">
        <f t="shared" si="29"/>
        <v>0.70428183765166708</v>
      </c>
      <c r="K504" s="23">
        <f t="shared" si="30"/>
        <v>76.212524934383197</v>
      </c>
      <c r="L504" s="16">
        <f t="shared" si="31"/>
        <v>0.4737197805187221</v>
      </c>
    </row>
    <row r="505" spans="1:12">
      <c r="A505" s="11">
        <v>46054</v>
      </c>
      <c r="B505" s="6" t="s">
        <v>84</v>
      </c>
      <c r="C505" s="6" t="s">
        <v>1145</v>
      </c>
      <c r="D505" s="22">
        <v>207843.98</v>
      </c>
      <c r="E505" s="22">
        <v>156050.78</v>
      </c>
      <c r="F505" s="6">
        <v>1338</v>
      </c>
      <c r="G505" s="6">
        <v>26</v>
      </c>
      <c r="H505" s="6">
        <v>26</v>
      </c>
      <c r="I505" s="13">
        <f t="shared" si="28"/>
        <v>1312</v>
      </c>
      <c r="J505" s="16">
        <f t="shared" si="29"/>
        <v>0.75080731229261488</v>
      </c>
      <c r="K505" s="23">
        <f t="shared" si="30"/>
        <v>158.41766768292683</v>
      </c>
      <c r="L505" s="16">
        <f t="shared" si="31"/>
        <v>0.33476410146710145</v>
      </c>
    </row>
    <row r="506" spans="1:12">
      <c r="A506" s="11">
        <v>46082</v>
      </c>
      <c r="B506" s="6" t="s">
        <v>53</v>
      </c>
      <c r="C506" s="6" t="s">
        <v>1143</v>
      </c>
      <c r="D506" s="22">
        <v>131673.32999999999</v>
      </c>
      <c r="E506" s="22">
        <v>100812.83</v>
      </c>
      <c r="F506" s="6">
        <v>570</v>
      </c>
      <c r="G506" s="6">
        <v>10</v>
      </c>
      <c r="H506" s="6">
        <v>8</v>
      </c>
      <c r="I506" s="13">
        <f t="shared" si="28"/>
        <v>560</v>
      </c>
      <c r="J506" s="16">
        <f t="shared" si="29"/>
        <v>0.76562831668341658</v>
      </c>
      <c r="K506" s="23">
        <f t="shared" si="30"/>
        <v>235.13094642857141</v>
      </c>
      <c r="L506" s="16">
        <f t="shared" si="31"/>
        <v>2.7793352178727027E-2</v>
      </c>
    </row>
    <row r="507" spans="1:12">
      <c r="A507" s="11">
        <v>46082</v>
      </c>
      <c r="B507" s="6" t="s">
        <v>53</v>
      </c>
      <c r="C507" s="6" t="s">
        <v>1144</v>
      </c>
      <c r="D507" s="22">
        <v>42247.07</v>
      </c>
      <c r="E507" s="22">
        <v>29913.07</v>
      </c>
      <c r="F507" s="6">
        <v>639</v>
      </c>
      <c r="G507" s="6">
        <v>12</v>
      </c>
      <c r="H507" s="6">
        <v>8</v>
      </c>
      <c r="I507" s="13">
        <f t="shared" si="28"/>
        <v>627</v>
      </c>
      <c r="J507" s="16">
        <f t="shared" si="29"/>
        <v>0.70805075949645735</v>
      </c>
      <c r="K507" s="23">
        <f t="shared" si="30"/>
        <v>67.379696969696965</v>
      </c>
      <c r="L507" s="16">
        <f t="shared" si="31"/>
        <v>-8.3595349243799855E-2</v>
      </c>
    </row>
    <row r="508" spans="1:12">
      <c r="A508" s="11">
        <v>46082</v>
      </c>
      <c r="B508" s="6" t="s">
        <v>53</v>
      </c>
      <c r="C508" s="6" t="s">
        <v>1145</v>
      </c>
      <c r="D508" s="22">
        <v>74921.070000000007</v>
      </c>
      <c r="E508" s="22">
        <v>56399.07</v>
      </c>
      <c r="F508" s="6">
        <v>483</v>
      </c>
      <c r="G508" s="6">
        <v>6</v>
      </c>
      <c r="H508" s="6">
        <v>8</v>
      </c>
      <c r="I508" s="13">
        <f t="shared" si="28"/>
        <v>477</v>
      </c>
      <c r="J508" s="16">
        <f t="shared" si="29"/>
        <v>0.75277982548834388</v>
      </c>
      <c r="K508" s="23">
        <f t="shared" si="30"/>
        <v>157.06723270440253</v>
      </c>
      <c r="L508" s="16">
        <f t="shared" si="31"/>
        <v>0.15939899050782724</v>
      </c>
    </row>
    <row r="509" spans="1:12">
      <c r="A509" s="11">
        <v>46082</v>
      </c>
      <c r="B509" s="6" t="s">
        <v>57</v>
      </c>
      <c r="C509" s="6" t="s">
        <v>1143</v>
      </c>
      <c r="D509" s="22">
        <v>128843.18</v>
      </c>
      <c r="E509" s="22">
        <v>99542.48</v>
      </c>
      <c r="F509" s="6">
        <v>490</v>
      </c>
      <c r="G509" s="6">
        <v>8</v>
      </c>
      <c r="H509" s="6">
        <v>9</v>
      </c>
      <c r="I509" s="13">
        <f t="shared" si="28"/>
        <v>482</v>
      </c>
      <c r="J509" s="16">
        <f t="shared" si="29"/>
        <v>0.77258633324635417</v>
      </c>
      <c r="K509" s="23">
        <f t="shared" si="30"/>
        <v>267.30950207468879</v>
      </c>
      <c r="L509" s="16">
        <f t="shared" si="31"/>
        <v>0.55584931287835637</v>
      </c>
    </row>
    <row r="510" spans="1:12">
      <c r="A510" s="11">
        <v>46082</v>
      </c>
      <c r="B510" s="6" t="s">
        <v>57</v>
      </c>
      <c r="C510" s="6" t="s">
        <v>1144</v>
      </c>
      <c r="D510" s="22">
        <v>39766.31</v>
      </c>
      <c r="E510" s="22">
        <v>28223.31</v>
      </c>
      <c r="F510" s="6">
        <v>540</v>
      </c>
      <c r="G510" s="6">
        <v>3</v>
      </c>
      <c r="H510" s="6">
        <v>9</v>
      </c>
      <c r="I510" s="13">
        <f t="shared" si="28"/>
        <v>537</v>
      </c>
      <c r="J510" s="16">
        <f t="shared" si="29"/>
        <v>0.70972916521548024</v>
      </c>
      <c r="K510" s="23">
        <f t="shared" si="30"/>
        <v>74.05271880819366</v>
      </c>
      <c r="L510" s="16">
        <f t="shared" si="31"/>
        <v>0.12187224760328141</v>
      </c>
    </row>
    <row r="511" spans="1:12">
      <c r="A511" s="11">
        <v>46082</v>
      </c>
      <c r="B511" s="6" t="s">
        <v>57</v>
      </c>
      <c r="C511" s="6" t="s">
        <v>1145</v>
      </c>
      <c r="D511" s="22">
        <v>52011.9</v>
      </c>
      <c r="E511" s="22">
        <v>38640.300000000003</v>
      </c>
      <c r="F511" s="6">
        <v>355</v>
      </c>
      <c r="G511" s="6">
        <v>6</v>
      </c>
      <c r="H511" s="6">
        <v>9</v>
      </c>
      <c r="I511" s="13">
        <f t="shared" si="28"/>
        <v>349</v>
      </c>
      <c r="J511" s="16">
        <f t="shared" si="29"/>
        <v>0.74291267959832274</v>
      </c>
      <c r="K511" s="23">
        <f t="shared" si="30"/>
        <v>149.03123209169055</v>
      </c>
      <c r="L511" s="16">
        <f t="shared" si="31"/>
        <v>4.1263853148121532E-2</v>
      </c>
    </row>
    <row r="512" spans="1:12">
      <c r="A512" s="11">
        <v>46082</v>
      </c>
      <c r="B512" s="6" t="s">
        <v>61</v>
      </c>
      <c r="C512" s="6" t="s">
        <v>1143</v>
      </c>
      <c r="D512" s="22">
        <v>91821.440000000002</v>
      </c>
      <c r="E512" s="22">
        <v>70698.14</v>
      </c>
      <c r="F512" s="6">
        <v>433</v>
      </c>
      <c r="G512" s="6">
        <v>8</v>
      </c>
      <c r="H512" s="6">
        <v>8</v>
      </c>
      <c r="I512" s="13">
        <f t="shared" si="28"/>
        <v>425</v>
      </c>
      <c r="J512" s="16">
        <f t="shared" si="29"/>
        <v>0.76995242069825953</v>
      </c>
      <c r="K512" s="23">
        <f t="shared" si="30"/>
        <v>216.05044705882352</v>
      </c>
      <c r="L512" s="16">
        <f t="shared" si="31"/>
        <v>-0.10600995874878016</v>
      </c>
    </row>
    <row r="513" spans="1:12">
      <c r="A513" s="11">
        <v>46082</v>
      </c>
      <c r="B513" s="6" t="s">
        <v>61</v>
      </c>
      <c r="C513" s="6" t="s">
        <v>1144</v>
      </c>
      <c r="D513" s="22">
        <v>41318.31</v>
      </c>
      <c r="E513" s="22">
        <v>28967.51</v>
      </c>
      <c r="F513" s="6">
        <v>565</v>
      </c>
      <c r="G513" s="6">
        <v>5</v>
      </c>
      <c r="H513" s="6">
        <v>8</v>
      </c>
      <c r="I513" s="13">
        <f t="shared" si="28"/>
        <v>560</v>
      </c>
      <c r="J513" s="16">
        <f t="shared" si="29"/>
        <v>0.70108167541218414</v>
      </c>
      <c r="K513" s="23">
        <f t="shared" si="30"/>
        <v>73.782696428571427</v>
      </c>
      <c r="L513" s="16">
        <f t="shared" si="31"/>
        <v>0.17188069017860275</v>
      </c>
    </row>
    <row r="514" spans="1:12">
      <c r="A514" s="11">
        <v>46082</v>
      </c>
      <c r="B514" s="6" t="s">
        <v>61</v>
      </c>
      <c r="C514" s="6" t="s">
        <v>1145</v>
      </c>
      <c r="D514" s="22">
        <v>52291.87</v>
      </c>
      <c r="E514" s="22">
        <v>39001.870000000003</v>
      </c>
      <c r="F514" s="6">
        <v>357</v>
      </c>
      <c r="G514" s="6">
        <v>9</v>
      </c>
      <c r="H514" s="6">
        <v>8</v>
      </c>
      <c r="I514" s="13">
        <f t="shared" ref="I514:I577" si="32">F514-G514</f>
        <v>348</v>
      </c>
      <c r="J514" s="16">
        <f t="shared" ref="J514:J577" si="33">IFERROR(E514/D514,0)</f>
        <v>0.74584959382787419</v>
      </c>
      <c r="K514" s="23">
        <f t="shared" ref="K514:K577" si="34">IFERROR(D514/I514,0)</f>
        <v>150.26399425287357</v>
      </c>
      <c r="L514" s="16">
        <f t="shared" ref="L514:L577" si="35">IFERROR(D514/SUMIFS($D$2:$D$649,$A$2:$A$649,EDATE(A514,-12),$B$2:$B$649,B514,$C$2:$C$649,C514)-1,"")</f>
        <v>2.9798900011658525E-2</v>
      </c>
    </row>
    <row r="515" spans="1:12">
      <c r="A515" s="11">
        <v>46082</v>
      </c>
      <c r="B515" s="6" t="s">
        <v>65</v>
      </c>
      <c r="C515" s="6" t="s">
        <v>1143</v>
      </c>
      <c r="D515" s="22">
        <v>223252.44</v>
      </c>
      <c r="E515" s="22">
        <v>171066.23999999999</v>
      </c>
      <c r="F515" s="6">
        <v>1011</v>
      </c>
      <c r="G515" s="6">
        <v>16</v>
      </c>
      <c r="H515" s="6">
        <v>16</v>
      </c>
      <c r="I515" s="13">
        <f t="shared" si="32"/>
        <v>995</v>
      </c>
      <c r="J515" s="16">
        <f t="shared" si="33"/>
        <v>0.7662457798893485</v>
      </c>
      <c r="K515" s="23">
        <f t="shared" si="34"/>
        <v>224.37431155778896</v>
      </c>
      <c r="L515" s="16">
        <f t="shared" si="35"/>
        <v>7.0394972626715901E-2</v>
      </c>
    </row>
    <row r="516" spans="1:12">
      <c r="A516" s="11">
        <v>46082</v>
      </c>
      <c r="B516" s="6" t="s">
        <v>65</v>
      </c>
      <c r="C516" s="6" t="s">
        <v>1144</v>
      </c>
      <c r="D516" s="22">
        <v>83129.350000000006</v>
      </c>
      <c r="E516" s="22">
        <v>58465.55</v>
      </c>
      <c r="F516" s="6">
        <v>1177</v>
      </c>
      <c r="G516" s="6">
        <v>24</v>
      </c>
      <c r="H516" s="6">
        <v>16</v>
      </c>
      <c r="I516" s="13">
        <f t="shared" si="32"/>
        <v>1153</v>
      </c>
      <c r="J516" s="16">
        <f t="shared" si="33"/>
        <v>0.70330815770843869</v>
      </c>
      <c r="K516" s="23">
        <f t="shared" si="34"/>
        <v>72.09830875975716</v>
      </c>
      <c r="L516" s="16">
        <f t="shared" si="35"/>
        <v>0.10712021171425712</v>
      </c>
    </row>
    <row r="517" spans="1:12">
      <c r="A517" s="11">
        <v>46082</v>
      </c>
      <c r="B517" s="6" t="s">
        <v>65</v>
      </c>
      <c r="C517" s="6" t="s">
        <v>1145</v>
      </c>
      <c r="D517" s="22">
        <v>127472.8</v>
      </c>
      <c r="E517" s="22">
        <v>95591.2</v>
      </c>
      <c r="F517" s="6">
        <v>848</v>
      </c>
      <c r="G517" s="6">
        <v>10</v>
      </c>
      <c r="H517" s="6">
        <v>16</v>
      </c>
      <c r="I517" s="13">
        <f t="shared" si="32"/>
        <v>838</v>
      </c>
      <c r="J517" s="16">
        <f t="shared" si="33"/>
        <v>0.74989487953508505</v>
      </c>
      <c r="K517" s="23">
        <f t="shared" si="34"/>
        <v>152.11551312649166</v>
      </c>
      <c r="L517" s="16">
        <f t="shared" si="35"/>
        <v>8.0891326128793128E-2</v>
      </c>
    </row>
    <row r="518" spans="1:12">
      <c r="A518" s="11">
        <v>46082</v>
      </c>
      <c r="B518" s="6" t="s">
        <v>68</v>
      </c>
      <c r="C518" s="6" t="s">
        <v>1143</v>
      </c>
      <c r="D518" s="22">
        <v>224012.36</v>
      </c>
      <c r="E518" s="22">
        <v>173030.66</v>
      </c>
      <c r="F518" s="6">
        <v>889</v>
      </c>
      <c r="G518" s="6">
        <v>6</v>
      </c>
      <c r="H518" s="6">
        <v>17</v>
      </c>
      <c r="I518" s="13">
        <f t="shared" si="32"/>
        <v>883</v>
      </c>
      <c r="J518" s="16">
        <f t="shared" si="33"/>
        <v>0.77241568277750394</v>
      </c>
      <c r="K518" s="23">
        <f t="shared" si="34"/>
        <v>253.69463193657984</v>
      </c>
      <c r="L518" s="16">
        <f t="shared" si="35"/>
        <v>0.28216040349651039</v>
      </c>
    </row>
    <row r="519" spans="1:12">
      <c r="A519" s="11">
        <v>46082</v>
      </c>
      <c r="B519" s="6" t="s">
        <v>68</v>
      </c>
      <c r="C519" s="6" t="s">
        <v>1144</v>
      </c>
      <c r="D519" s="22">
        <v>79187.58</v>
      </c>
      <c r="E519" s="22">
        <v>55555.58</v>
      </c>
      <c r="F519" s="6">
        <v>1102</v>
      </c>
      <c r="G519" s="6">
        <v>23</v>
      </c>
      <c r="H519" s="6">
        <v>17</v>
      </c>
      <c r="I519" s="13">
        <f t="shared" si="32"/>
        <v>1079</v>
      </c>
      <c r="J519" s="16">
        <f t="shared" si="33"/>
        <v>0.70156936226615341</v>
      </c>
      <c r="K519" s="23">
        <f t="shared" si="34"/>
        <v>73.389786839666357</v>
      </c>
      <c r="L519" s="16">
        <f t="shared" si="35"/>
        <v>0.31821180493997447</v>
      </c>
    </row>
    <row r="520" spans="1:12">
      <c r="A520" s="11">
        <v>46082</v>
      </c>
      <c r="B520" s="6" t="s">
        <v>68</v>
      </c>
      <c r="C520" s="6" t="s">
        <v>1145</v>
      </c>
      <c r="D520" s="22">
        <v>115206.36</v>
      </c>
      <c r="E520" s="22">
        <v>85483.56</v>
      </c>
      <c r="F520" s="6">
        <v>753</v>
      </c>
      <c r="G520" s="6">
        <v>13</v>
      </c>
      <c r="H520" s="6">
        <v>17</v>
      </c>
      <c r="I520" s="13">
        <f t="shared" si="32"/>
        <v>740</v>
      </c>
      <c r="J520" s="16">
        <f t="shared" si="33"/>
        <v>0.74200382687205813</v>
      </c>
      <c r="K520" s="23">
        <f t="shared" si="34"/>
        <v>155.68427027027028</v>
      </c>
      <c r="L520" s="16">
        <f t="shared" si="35"/>
        <v>0.23515957820342459</v>
      </c>
    </row>
    <row r="521" spans="1:12">
      <c r="A521" s="11">
        <v>46082</v>
      </c>
      <c r="B521" s="6" t="s">
        <v>71</v>
      </c>
      <c r="C521" s="6" t="s">
        <v>1143</v>
      </c>
      <c r="D521" s="22">
        <v>144701.59</v>
      </c>
      <c r="E521" s="22">
        <v>110715.99</v>
      </c>
      <c r="F521" s="6">
        <v>637</v>
      </c>
      <c r="G521" s="6">
        <v>18</v>
      </c>
      <c r="H521" s="6">
        <v>13</v>
      </c>
      <c r="I521" s="13">
        <f t="shared" si="32"/>
        <v>619</v>
      </c>
      <c r="J521" s="16">
        <f t="shared" si="33"/>
        <v>0.76513319584117911</v>
      </c>
      <c r="K521" s="23">
        <f t="shared" si="34"/>
        <v>233.76670436187399</v>
      </c>
      <c r="L521" s="16">
        <f t="shared" si="35"/>
        <v>0.16178277662711427</v>
      </c>
    </row>
    <row r="522" spans="1:12">
      <c r="A522" s="11">
        <v>46082</v>
      </c>
      <c r="B522" s="6" t="s">
        <v>71</v>
      </c>
      <c r="C522" s="6" t="s">
        <v>1144</v>
      </c>
      <c r="D522" s="22">
        <v>49153.77</v>
      </c>
      <c r="E522" s="22">
        <v>34656.769999999997</v>
      </c>
      <c r="F522" s="6">
        <v>705</v>
      </c>
      <c r="G522" s="6">
        <v>11</v>
      </c>
      <c r="H522" s="6">
        <v>13</v>
      </c>
      <c r="I522" s="13">
        <f t="shared" si="32"/>
        <v>694</v>
      </c>
      <c r="J522" s="16">
        <f t="shared" si="33"/>
        <v>0.70506840065370369</v>
      </c>
      <c r="K522" s="23">
        <f t="shared" si="34"/>
        <v>70.826757925072044</v>
      </c>
      <c r="L522" s="16">
        <f t="shared" si="35"/>
        <v>0.22044090415444462</v>
      </c>
    </row>
    <row r="523" spans="1:12">
      <c r="A523" s="11">
        <v>46082</v>
      </c>
      <c r="B523" s="6" t="s">
        <v>71</v>
      </c>
      <c r="C523" s="6" t="s">
        <v>1145</v>
      </c>
      <c r="D523" s="22">
        <v>75313.02</v>
      </c>
      <c r="E523" s="22">
        <v>56055.42</v>
      </c>
      <c r="F523" s="6">
        <v>503</v>
      </c>
      <c r="G523" s="6">
        <v>9</v>
      </c>
      <c r="H523" s="6">
        <v>13</v>
      </c>
      <c r="I523" s="13">
        <f t="shared" si="32"/>
        <v>494</v>
      </c>
      <c r="J523" s="16">
        <f t="shared" si="33"/>
        <v>0.74429919288856028</v>
      </c>
      <c r="K523" s="23">
        <f t="shared" si="34"/>
        <v>152.4555060728745</v>
      </c>
      <c r="L523" s="16">
        <f t="shared" si="35"/>
        <v>0.20561595043902137</v>
      </c>
    </row>
    <row r="524" spans="1:12">
      <c r="A524" s="11">
        <v>46082</v>
      </c>
      <c r="B524" s="6" t="s">
        <v>74</v>
      </c>
      <c r="C524" s="6" t="s">
        <v>1143</v>
      </c>
      <c r="D524" s="22">
        <v>863559.55</v>
      </c>
      <c r="E524" s="22">
        <v>663006.44999999995</v>
      </c>
      <c r="F524" s="6">
        <v>3594</v>
      </c>
      <c r="G524" s="6">
        <v>57</v>
      </c>
      <c r="H524" s="6">
        <v>54</v>
      </c>
      <c r="I524" s="13">
        <f t="shared" si="32"/>
        <v>3537</v>
      </c>
      <c r="J524" s="16">
        <f t="shared" si="33"/>
        <v>0.76775996513500422</v>
      </c>
      <c r="K524" s="23">
        <f t="shared" si="34"/>
        <v>244.15028272547357</v>
      </c>
      <c r="L524" s="16">
        <f t="shared" si="35"/>
        <v>0.12953724160363733</v>
      </c>
    </row>
    <row r="525" spans="1:12">
      <c r="A525" s="11">
        <v>46082</v>
      </c>
      <c r="B525" s="6" t="s">
        <v>74</v>
      </c>
      <c r="C525" s="6" t="s">
        <v>1144</v>
      </c>
      <c r="D525" s="22">
        <v>307591.15999999997</v>
      </c>
      <c r="E525" s="22">
        <v>216983.16</v>
      </c>
      <c r="F525" s="6">
        <v>4265</v>
      </c>
      <c r="G525" s="6">
        <v>71</v>
      </c>
      <c r="H525" s="6">
        <v>54</v>
      </c>
      <c r="I525" s="13">
        <f t="shared" si="32"/>
        <v>4194</v>
      </c>
      <c r="J525" s="16">
        <f t="shared" si="33"/>
        <v>0.70542716507197423</v>
      </c>
      <c r="K525" s="23">
        <f t="shared" si="34"/>
        <v>73.3407629947544</v>
      </c>
      <c r="L525" s="16">
        <f t="shared" si="35"/>
        <v>0.15079602504527356</v>
      </c>
    </row>
    <row r="526" spans="1:12">
      <c r="A526" s="11">
        <v>46082</v>
      </c>
      <c r="B526" s="6" t="s">
        <v>74</v>
      </c>
      <c r="C526" s="6" t="s">
        <v>1145</v>
      </c>
      <c r="D526" s="22">
        <v>454070.06</v>
      </c>
      <c r="E526" s="22">
        <v>339927.26</v>
      </c>
      <c r="F526" s="6">
        <v>3000</v>
      </c>
      <c r="G526" s="6">
        <v>55</v>
      </c>
      <c r="H526" s="6">
        <v>54</v>
      </c>
      <c r="I526" s="13">
        <f t="shared" si="32"/>
        <v>2945</v>
      </c>
      <c r="J526" s="16">
        <f t="shared" si="33"/>
        <v>0.74862293276944969</v>
      </c>
      <c r="K526" s="23">
        <f t="shared" si="34"/>
        <v>154.18338200339559</v>
      </c>
      <c r="L526" s="16">
        <f t="shared" si="35"/>
        <v>0.1288832065599177</v>
      </c>
    </row>
    <row r="527" spans="1:12">
      <c r="A527" s="11">
        <v>46082</v>
      </c>
      <c r="B527" s="6" t="s">
        <v>77</v>
      </c>
      <c r="C527" s="6" t="s">
        <v>1143</v>
      </c>
      <c r="D527" s="22">
        <v>204254.79</v>
      </c>
      <c r="E527" s="22">
        <v>157016.39000000001</v>
      </c>
      <c r="F527" s="6">
        <v>862</v>
      </c>
      <c r="G527" s="6">
        <v>15</v>
      </c>
      <c r="H527" s="6">
        <v>15</v>
      </c>
      <c r="I527" s="13">
        <f t="shared" si="32"/>
        <v>847</v>
      </c>
      <c r="J527" s="16">
        <f t="shared" si="33"/>
        <v>0.76872806752781664</v>
      </c>
      <c r="K527" s="23">
        <f t="shared" si="34"/>
        <v>241.15087367178276</v>
      </c>
      <c r="L527" s="16">
        <f t="shared" si="35"/>
        <v>0.17906238655218099</v>
      </c>
    </row>
    <row r="528" spans="1:12">
      <c r="A528" s="11">
        <v>46082</v>
      </c>
      <c r="B528" s="6" t="s">
        <v>77</v>
      </c>
      <c r="C528" s="6" t="s">
        <v>1144</v>
      </c>
      <c r="D528" s="22">
        <v>79119.13</v>
      </c>
      <c r="E528" s="22">
        <v>56159.13</v>
      </c>
      <c r="F528" s="6">
        <v>1084</v>
      </c>
      <c r="G528" s="6">
        <v>24</v>
      </c>
      <c r="H528" s="6">
        <v>15</v>
      </c>
      <c r="I528" s="13">
        <f t="shared" si="32"/>
        <v>1060</v>
      </c>
      <c r="J528" s="16">
        <f t="shared" si="33"/>
        <v>0.70980469577964256</v>
      </c>
      <c r="K528" s="23">
        <f t="shared" si="34"/>
        <v>74.640688679245287</v>
      </c>
      <c r="L528" s="16">
        <f t="shared" si="35"/>
        <v>0.15455978057285891</v>
      </c>
    </row>
    <row r="529" spans="1:12">
      <c r="A529" s="11">
        <v>46082</v>
      </c>
      <c r="B529" s="6" t="s">
        <v>77</v>
      </c>
      <c r="C529" s="6" t="s">
        <v>1145</v>
      </c>
      <c r="D529" s="22">
        <v>101349.68</v>
      </c>
      <c r="E529" s="22">
        <v>76057.279999999999</v>
      </c>
      <c r="F529" s="6">
        <v>719</v>
      </c>
      <c r="G529" s="6">
        <v>11</v>
      </c>
      <c r="H529" s="6">
        <v>15</v>
      </c>
      <c r="I529" s="13">
        <f t="shared" si="32"/>
        <v>708</v>
      </c>
      <c r="J529" s="16">
        <f t="shared" si="33"/>
        <v>0.75044420465856432</v>
      </c>
      <c r="K529" s="23">
        <f t="shared" si="34"/>
        <v>143.14926553672316</v>
      </c>
      <c r="L529" s="16">
        <f t="shared" si="35"/>
        <v>-6.9320963793325641E-3</v>
      </c>
    </row>
    <row r="530" spans="1:12">
      <c r="A530" s="11">
        <v>46082</v>
      </c>
      <c r="B530" s="6" t="s">
        <v>80</v>
      </c>
      <c r="C530" s="6" t="s">
        <v>1143</v>
      </c>
      <c r="D530" s="22">
        <v>231949.74</v>
      </c>
      <c r="E530" s="22">
        <v>178847.24</v>
      </c>
      <c r="F530" s="6">
        <v>935</v>
      </c>
      <c r="G530" s="6">
        <v>23</v>
      </c>
      <c r="H530" s="6">
        <v>17</v>
      </c>
      <c r="I530" s="13">
        <f t="shared" si="32"/>
        <v>912</v>
      </c>
      <c r="J530" s="16">
        <f t="shared" si="33"/>
        <v>0.7710603167737976</v>
      </c>
      <c r="K530" s="23">
        <f t="shared" si="34"/>
        <v>254.33085526315787</v>
      </c>
      <c r="L530" s="16">
        <f t="shared" si="35"/>
        <v>0.14329384335944906</v>
      </c>
    </row>
    <row r="531" spans="1:12">
      <c r="A531" s="11">
        <v>46082</v>
      </c>
      <c r="B531" s="6" t="s">
        <v>80</v>
      </c>
      <c r="C531" s="6" t="s">
        <v>1144</v>
      </c>
      <c r="D531" s="22">
        <v>79566.95</v>
      </c>
      <c r="E531" s="22">
        <v>55849.55</v>
      </c>
      <c r="F531" s="6">
        <v>1146</v>
      </c>
      <c r="G531" s="6">
        <v>18</v>
      </c>
      <c r="H531" s="6">
        <v>17</v>
      </c>
      <c r="I531" s="13">
        <f t="shared" si="32"/>
        <v>1128</v>
      </c>
      <c r="J531" s="16">
        <f t="shared" si="33"/>
        <v>0.70191895001630711</v>
      </c>
      <c r="K531" s="23">
        <f t="shared" si="34"/>
        <v>70.538076241134746</v>
      </c>
      <c r="L531" s="16">
        <f t="shared" si="35"/>
        <v>6.0972451795041627E-2</v>
      </c>
    </row>
    <row r="532" spans="1:12">
      <c r="A532" s="11">
        <v>46082</v>
      </c>
      <c r="B532" s="6" t="s">
        <v>80</v>
      </c>
      <c r="C532" s="6" t="s">
        <v>1145</v>
      </c>
      <c r="D532" s="22">
        <v>144457.89000000001</v>
      </c>
      <c r="E532" s="22">
        <v>108665.49</v>
      </c>
      <c r="F532" s="6">
        <v>807</v>
      </c>
      <c r="G532" s="6">
        <v>20</v>
      </c>
      <c r="H532" s="6">
        <v>17</v>
      </c>
      <c r="I532" s="13">
        <f t="shared" si="32"/>
        <v>787</v>
      </c>
      <c r="J532" s="16">
        <f t="shared" si="33"/>
        <v>0.75222952515781583</v>
      </c>
      <c r="K532" s="23">
        <f t="shared" si="34"/>
        <v>183.55513341804323</v>
      </c>
      <c r="L532" s="16">
        <f t="shared" si="35"/>
        <v>0.17004001002396985</v>
      </c>
    </row>
    <row r="533" spans="1:12">
      <c r="A533" s="11">
        <v>46082</v>
      </c>
      <c r="B533" s="6" t="s">
        <v>82</v>
      </c>
      <c r="C533" s="6" t="s">
        <v>1143</v>
      </c>
      <c r="D533" s="22">
        <v>272124.34999999998</v>
      </c>
      <c r="E533" s="22">
        <v>209983.15</v>
      </c>
      <c r="F533" s="6">
        <v>1035</v>
      </c>
      <c r="G533" s="6">
        <v>20</v>
      </c>
      <c r="H533" s="6">
        <v>16</v>
      </c>
      <c r="I533" s="13">
        <f t="shared" si="32"/>
        <v>1015</v>
      </c>
      <c r="J533" s="16">
        <f t="shared" si="33"/>
        <v>0.77164410314622711</v>
      </c>
      <c r="K533" s="23">
        <f t="shared" si="34"/>
        <v>268.1028078817734</v>
      </c>
      <c r="L533" s="16">
        <f t="shared" si="35"/>
        <v>0.34462993175860168</v>
      </c>
    </row>
    <row r="534" spans="1:12">
      <c r="A534" s="11">
        <v>46082</v>
      </c>
      <c r="B534" s="6" t="s">
        <v>82</v>
      </c>
      <c r="C534" s="6" t="s">
        <v>1144</v>
      </c>
      <c r="D534" s="22">
        <v>90142.18</v>
      </c>
      <c r="E534" s="22">
        <v>63564.58</v>
      </c>
      <c r="F534" s="6">
        <v>1253</v>
      </c>
      <c r="G534" s="6">
        <v>23</v>
      </c>
      <c r="H534" s="6">
        <v>16</v>
      </c>
      <c r="I534" s="13">
        <f t="shared" si="32"/>
        <v>1230</v>
      </c>
      <c r="J534" s="16">
        <f t="shared" si="33"/>
        <v>0.70515911640921047</v>
      </c>
      <c r="K534" s="23">
        <f t="shared" si="34"/>
        <v>73.286325203252034</v>
      </c>
      <c r="L534" s="16">
        <f t="shared" si="35"/>
        <v>0.27180893585717469</v>
      </c>
    </row>
    <row r="535" spans="1:12">
      <c r="A535" s="11">
        <v>46082</v>
      </c>
      <c r="B535" s="6" t="s">
        <v>82</v>
      </c>
      <c r="C535" s="6" t="s">
        <v>1145</v>
      </c>
      <c r="D535" s="22">
        <v>124396.94</v>
      </c>
      <c r="E535" s="22">
        <v>92947.34</v>
      </c>
      <c r="F535" s="6">
        <v>827</v>
      </c>
      <c r="G535" s="6">
        <v>18</v>
      </c>
      <c r="H535" s="6">
        <v>16</v>
      </c>
      <c r="I535" s="13">
        <f t="shared" si="32"/>
        <v>809</v>
      </c>
      <c r="J535" s="16">
        <f t="shared" si="33"/>
        <v>0.74718349181257993</v>
      </c>
      <c r="K535" s="23">
        <f t="shared" si="34"/>
        <v>153.76630407911003</v>
      </c>
      <c r="L535" s="16">
        <f t="shared" si="35"/>
        <v>0.10648922080428802</v>
      </c>
    </row>
    <row r="536" spans="1:12">
      <c r="A536" s="11">
        <v>46082</v>
      </c>
      <c r="B536" s="6" t="s">
        <v>83</v>
      </c>
      <c r="C536" s="6" t="s">
        <v>1143</v>
      </c>
      <c r="D536" s="22">
        <v>339725.76</v>
      </c>
      <c r="E536" s="22">
        <v>260964.66</v>
      </c>
      <c r="F536" s="6">
        <v>1449</v>
      </c>
      <c r="G536" s="6">
        <v>19</v>
      </c>
      <c r="H536" s="6">
        <v>21</v>
      </c>
      <c r="I536" s="13">
        <f t="shared" si="32"/>
        <v>1430</v>
      </c>
      <c r="J536" s="16">
        <f t="shared" si="33"/>
        <v>0.76816270865064806</v>
      </c>
      <c r="K536" s="23">
        <f t="shared" si="34"/>
        <v>237.57046153846156</v>
      </c>
      <c r="L536" s="16">
        <f t="shared" si="35"/>
        <v>-3.5776233377022404E-2</v>
      </c>
    </row>
    <row r="537" spans="1:12">
      <c r="A537" s="11">
        <v>46082</v>
      </c>
      <c r="B537" s="6" t="s">
        <v>83</v>
      </c>
      <c r="C537" s="6" t="s">
        <v>1144</v>
      </c>
      <c r="D537" s="22">
        <v>121207.58</v>
      </c>
      <c r="E537" s="22">
        <v>85641.98</v>
      </c>
      <c r="F537" s="6">
        <v>1734</v>
      </c>
      <c r="G537" s="6">
        <v>35</v>
      </c>
      <c r="H537" s="6">
        <v>21</v>
      </c>
      <c r="I537" s="13">
        <f t="shared" si="32"/>
        <v>1699</v>
      </c>
      <c r="J537" s="16">
        <f t="shared" si="33"/>
        <v>0.70657280675020484</v>
      </c>
      <c r="K537" s="23">
        <f t="shared" si="34"/>
        <v>71.340541494997055</v>
      </c>
      <c r="L537" s="16">
        <f t="shared" si="35"/>
        <v>6.6684279350662345E-2</v>
      </c>
    </row>
    <row r="538" spans="1:12">
      <c r="A538" s="11">
        <v>46082</v>
      </c>
      <c r="B538" s="6" t="s">
        <v>83</v>
      </c>
      <c r="C538" s="6" t="s">
        <v>1145</v>
      </c>
      <c r="D538" s="22">
        <v>171643.09</v>
      </c>
      <c r="E538" s="22">
        <v>128224.69</v>
      </c>
      <c r="F538" s="6">
        <v>1129</v>
      </c>
      <c r="G538" s="6">
        <v>15</v>
      </c>
      <c r="H538" s="6">
        <v>21</v>
      </c>
      <c r="I538" s="13">
        <f t="shared" si="32"/>
        <v>1114</v>
      </c>
      <c r="J538" s="16">
        <f t="shared" si="33"/>
        <v>0.74704254042501805</v>
      </c>
      <c r="K538" s="23">
        <f t="shared" si="34"/>
        <v>154.0781777378815</v>
      </c>
      <c r="L538" s="16">
        <f t="shared" si="35"/>
        <v>1.7029305191999855E-2</v>
      </c>
    </row>
    <row r="539" spans="1:12">
      <c r="A539" s="11">
        <v>46082</v>
      </c>
      <c r="B539" s="6" t="s">
        <v>84</v>
      </c>
      <c r="C539" s="6" t="s">
        <v>1143</v>
      </c>
      <c r="D539" s="22">
        <v>402023.97</v>
      </c>
      <c r="E539" s="22">
        <v>308930.96999999997</v>
      </c>
      <c r="F539" s="6">
        <v>1732</v>
      </c>
      <c r="G539" s="6">
        <v>28</v>
      </c>
      <c r="H539" s="6">
        <v>26</v>
      </c>
      <c r="I539" s="13">
        <f t="shared" si="32"/>
        <v>1704</v>
      </c>
      <c r="J539" s="16">
        <f t="shared" si="33"/>
        <v>0.76843918038021464</v>
      </c>
      <c r="K539" s="23">
        <f t="shared" si="34"/>
        <v>235.92955985915492</v>
      </c>
      <c r="L539" s="16">
        <f t="shared" si="35"/>
        <v>0.25925799357973323</v>
      </c>
    </row>
    <row r="540" spans="1:12">
      <c r="A540" s="11">
        <v>46082</v>
      </c>
      <c r="B540" s="6" t="s">
        <v>84</v>
      </c>
      <c r="C540" s="6" t="s">
        <v>1144</v>
      </c>
      <c r="D540" s="22">
        <v>144876.04999999999</v>
      </c>
      <c r="E540" s="22">
        <v>102243.25</v>
      </c>
      <c r="F540" s="6">
        <v>2024</v>
      </c>
      <c r="G540" s="6">
        <v>37</v>
      </c>
      <c r="H540" s="6">
        <v>26</v>
      </c>
      <c r="I540" s="13">
        <f t="shared" si="32"/>
        <v>1987</v>
      </c>
      <c r="J540" s="16">
        <f t="shared" si="33"/>
        <v>0.70572913880520627</v>
      </c>
      <c r="K540" s="23">
        <f t="shared" si="34"/>
        <v>72.911952692501259</v>
      </c>
      <c r="L540" s="16">
        <f t="shared" si="35"/>
        <v>0.19968551284765867</v>
      </c>
    </row>
    <row r="541" spans="1:12">
      <c r="A541" s="11">
        <v>46082</v>
      </c>
      <c r="B541" s="6" t="s">
        <v>84</v>
      </c>
      <c r="C541" s="6" t="s">
        <v>1145</v>
      </c>
      <c r="D541" s="22">
        <v>220418.84</v>
      </c>
      <c r="E541" s="22">
        <v>164783.24</v>
      </c>
      <c r="F541" s="6">
        <v>1377</v>
      </c>
      <c r="G541" s="6">
        <v>23</v>
      </c>
      <c r="H541" s="6">
        <v>26</v>
      </c>
      <c r="I541" s="13">
        <f t="shared" si="32"/>
        <v>1354</v>
      </c>
      <c r="J541" s="16">
        <f t="shared" si="33"/>
        <v>0.74759144907939812</v>
      </c>
      <c r="K541" s="23">
        <f t="shared" si="34"/>
        <v>162.79087149187592</v>
      </c>
      <c r="L541" s="16">
        <f t="shared" si="35"/>
        <v>0.15748026740970111</v>
      </c>
    </row>
    <row r="542" spans="1:12">
      <c r="A542" s="11">
        <v>46113</v>
      </c>
      <c r="B542" s="6" t="s">
        <v>53</v>
      </c>
      <c r="C542" s="6" t="s">
        <v>1143</v>
      </c>
      <c r="D542" s="22">
        <v>150466.04999999999</v>
      </c>
      <c r="E542" s="22">
        <v>114579.65</v>
      </c>
      <c r="F542" s="6">
        <v>605</v>
      </c>
      <c r="G542" s="6">
        <v>7</v>
      </c>
      <c r="H542" s="6">
        <v>7</v>
      </c>
      <c r="I542" s="13">
        <f t="shared" si="32"/>
        <v>598</v>
      </c>
      <c r="J542" s="16">
        <f t="shared" si="33"/>
        <v>0.76149835793522858</v>
      </c>
      <c r="K542" s="23">
        <f t="shared" si="34"/>
        <v>251.61546822742474</v>
      </c>
      <c r="L542" s="16">
        <f t="shared" si="35"/>
        <v>0.17077875209931803</v>
      </c>
    </row>
    <row r="543" spans="1:12">
      <c r="A543" s="11">
        <v>46113</v>
      </c>
      <c r="B543" s="6" t="s">
        <v>53</v>
      </c>
      <c r="C543" s="6" t="s">
        <v>1144</v>
      </c>
      <c r="D543" s="22">
        <v>48825.02</v>
      </c>
      <c r="E543" s="22">
        <v>34294.42</v>
      </c>
      <c r="F543" s="6">
        <v>656</v>
      </c>
      <c r="G543" s="6">
        <v>18</v>
      </c>
      <c r="H543" s="6">
        <v>7</v>
      </c>
      <c r="I543" s="13">
        <f t="shared" si="32"/>
        <v>638</v>
      </c>
      <c r="J543" s="16">
        <f t="shared" si="33"/>
        <v>0.70239438714003599</v>
      </c>
      <c r="K543" s="23">
        <f t="shared" si="34"/>
        <v>76.528244514106575</v>
      </c>
      <c r="L543" s="16">
        <f t="shared" si="35"/>
        <v>8.2027993321457604E-2</v>
      </c>
    </row>
    <row r="544" spans="1:12">
      <c r="A544" s="11">
        <v>46113</v>
      </c>
      <c r="B544" s="6" t="s">
        <v>53</v>
      </c>
      <c r="C544" s="6" t="s">
        <v>1145</v>
      </c>
      <c r="D544" s="22">
        <v>80078.080000000002</v>
      </c>
      <c r="E544" s="22">
        <v>59835.28</v>
      </c>
      <c r="F544" s="6">
        <v>441</v>
      </c>
      <c r="G544" s="6">
        <v>9</v>
      </c>
      <c r="H544" s="6">
        <v>7</v>
      </c>
      <c r="I544" s="13">
        <f t="shared" si="32"/>
        <v>432</v>
      </c>
      <c r="J544" s="16">
        <f t="shared" si="33"/>
        <v>0.74721172135995262</v>
      </c>
      <c r="K544" s="23">
        <f t="shared" si="34"/>
        <v>185.36592592592592</v>
      </c>
      <c r="L544" s="16">
        <f t="shared" si="35"/>
        <v>0.25350039141519498</v>
      </c>
    </row>
    <row r="545" spans="1:12">
      <c r="A545" s="11">
        <v>46113</v>
      </c>
      <c r="B545" s="6" t="s">
        <v>57</v>
      </c>
      <c r="C545" s="6" t="s">
        <v>1143</v>
      </c>
      <c r="D545" s="22">
        <v>110306</v>
      </c>
      <c r="E545" s="22">
        <v>84836.6</v>
      </c>
      <c r="F545" s="6">
        <v>519</v>
      </c>
      <c r="G545" s="6">
        <v>13</v>
      </c>
      <c r="H545" s="6">
        <v>10</v>
      </c>
      <c r="I545" s="13">
        <f t="shared" si="32"/>
        <v>506</v>
      </c>
      <c r="J545" s="16">
        <f t="shared" si="33"/>
        <v>0.7691023153772234</v>
      </c>
      <c r="K545" s="23">
        <f t="shared" si="34"/>
        <v>217.99604743083003</v>
      </c>
      <c r="L545" s="16">
        <f t="shared" si="35"/>
        <v>0.14385679650411576</v>
      </c>
    </row>
    <row r="546" spans="1:12">
      <c r="A546" s="11">
        <v>46113</v>
      </c>
      <c r="B546" s="6" t="s">
        <v>57</v>
      </c>
      <c r="C546" s="6" t="s">
        <v>1144</v>
      </c>
      <c r="D546" s="22">
        <v>43377.14</v>
      </c>
      <c r="E546" s="22">
        <v>30795.34</v>
      </c>
      <c r="F546" s="6">
        <v>618</v>
      </c>
      <c r="G546" s="6">
        <v>6</v>
      </c>
      <c r="H546" s="6">
        <v>10</v>
      </c>
      <c r="I546" s="13">
        <f t="shared" si="32"/>
        <v>612</v>
      </c>
      <c r="J546" s="16">
        <f t="shared" si="33"/>
        <v>0.70994399354129845</v>
      </c>
      <c r="K546" s="23">
        <f t="shared" si="34"/>
        <v>70.877679738562094</v>
      </c>
      <c r="L546" s="16">
        <f t="shared" si="35"/>
        <v>0.10611978552407364</v>
      </c>
    </row>
    <row r="547" spans="1:12">
      <c r="A547" s="11">
        <v>46113</v>
      </c>
      <c r="B547" s="6" t="s">
        <v>57</v>
      </c>
      <c r="C547" s="6" t="s">
        <v>1145</v>
      </c>
      <c r="D547" s="22">
        <v>71675.98</v>
      </c>
      <c r="E547" s="22">
        <v>53807.98</v>
      </c>
      <c r="F547" s="6">
        <v>417</v>
      </c>
      <c r="G547" s="6">
        <v>12</v>
      </c>
      <c r="H547" s="6">
        <v>10</v>
      </c>
      <c r="I547" s="13">
        <f t="shared" si="32"/>
        <v>405</v>
      </c>
      <c r="J547" s="16">
        <f t="shared" si="33"/>
        <v>0.75071146568208769</v>
      </c>
      <c r="K547" s="23">
        <f t="shared" si="34"/>
        <v>176.97772839506172</v>
      </c>
      <c r="L547" s="16">
        <f t="shared" si="35"/>
        <v>0.46191585353914411</v>
      </c>
    </row>
    <row r="548" spans="1:12">
      <c r="A548" s="11">
        <v>46113</v>
      </c>
      <c r="B548" s="6" t="s">
        <v>61</v>
      </c>
      <c r="C548" s="6" t="s">
        <v>1143</v>
      </c>
      <c r="D548" s="22">
        <v>110961.49</v>
      </c>
      <c r="E548" s="22">
        <v>85407.39</v>
      </c>
      <c r="F548" s="6">
        <v>475</v>
      </c>
      <c r="G548" s="6">
        <v>6</v>
      </c>
      <c r="H548" s="6">
        <v>8</v>
      </c>
      <c r="I548" s="13">
        <f t="shared" si="32"/>
        <v>469</v>
      </c>
      <c r="J548" s="16">
        <f t="shared" si="33"/>
        <v>0.7697029843416846</v>
      </c>
      <c r="K548" s="23">
        <f t="shared" si="34"/>
        <v>236.5916631130064</v>
      </c>
      <c r="L548" s="16">
        <f t="shared" si="35"/>
        <v>0.20092598635382841</v>
      </c>
    </row>
    <row r="549" spans="1:12">
      <c r="A549" s="11">
        <v>46113</v>
      </c>
      <c r="B549" s="6" t="s">
        <v>61</v>
      </c>
      <c r="C549" s="6" t="s">
        <v>1144</v>
      </c>
      <c r="D549" s="22">
        <v>35035.78</v>
      </c>
      <c r="E549" s="22">
        <v>24476.98</v>
      </c>
      <c r="F549" s="6">
        <v>541</v>
      </c>
      <c r="G549" s="6">
        <v>10</v>
      </c>
      <c r="H549" s="6">
        <v>8</v>
      </c>
      <c r="I549" s="13">
        <f t="shared" si="32"/>
        <v>531</v>
      </c>
      <c r="J549" s="16">
        <f t="shared" si="33"/>
        <v>0.69862808820012001</v>
      </c>
      <c r="K549" s="23">
        <f t="shared" si="34"/>
        <v>65.980753295668549</v>
      </c>
      <c r="L549" s="16">
        <f t="shared" si="35"/>
        <v>9.3029785529462616E-2</v>
      </c>
    </row>
    <row r="550" spans="1:12">
      <c r="A550" s="11">
        <v>46113</v>
      </c>
      <c r="B550" s="6" t="s">
        <v>61</v>
      </c>
      <c r="C550" s="6" t="s">
        <v>1145</v>
      </c>
      <c r="D550" s="22">
        <v>68660.63</v>
      </c>
      <c r="E550" s="22">
        <v>51308.63</v>
      </c>
      <c r="F550" s="6">
        <v>400</v>
      </c>
      <c r="G550" s="6">
        <v>5</v>
      </c>
      <c r="H550" s="6">
        <v>8</v>
      </c>
      <c r="I550" s="13">
        <f t="shared" si="32"/>
        <v>395</v>
      </c>
      <c r="J550" s="16">
        <f t="shared" si="33"/>
        <v>0.74727875348653217</v>
      </c>
      <c r="K550" s="23">
        <f t="shared" si="34"/>
        <v>173.82437974683546</v>
      </c>
      <c r="L550" s="16">
        <f t="shared" si="35"/>
        <v>0.29704811860797387</v>
      </c>
    </row>
    <row r="551" spans="1:12">
      <c r="A551" s="11">
        <v>46113</v>
      </c>
      <c r="B551" s="6" t="s">
        <v>65</v>
      </c>
      <c r="C551" s="6" t="s">
        <v>1143</v>
      </c>
      <c r="D551" s="22">
        <v>257769.11</v>
      </c>
      <c r="E551" s="22">
        <v>198461.51</v>
      </c>
      <c r="F551" s="6">
        <v>1054</v>
      </c>
      <c r="G551" s="6">
        <v>13</v>
      </c>
      <c r="H551" s="6">
        <v>16</v>
      </c>
      <c r="I551" s="13">
        <f t="shared" si="32"/>
        <v>1041</v>
      </c>
      <c r="J551" s="16">
        <f t="shared" si="33"/>
        <v>0.76991967734225419</v>
      </c>
      <c r="K551" s="23">
        <f t="shared" si="34"/>
        <v>247.61682036503362</v>
      </c>
      <c r="L551" s="16">
        <f t="shared" si="35"/>
        <v>0.26633492706942841</v>
      </c>
    </row>
    <row r="552" spans="1:12">
      <c r="A552" s="11">
        <v>46113</v>
      </c>
      <c r="B552" s="6" t="s">
        <v>65</v>
      </c>
      <c r="C552" s="6" t="s">
        <v>1144</v>
      </c>
      <c r="D552" s="22">
        <v>92855.98</v>
      </c>
      <c r="E552" s="22">
        <v>65357.18</v>
      </c>
      <c r="F552" s="6">
        <v>1287</v>
      </c>
      <c r="G552" s="6">
        <v>15</v>
      </c>
      <c r="H552" s="6">
        <v>16</v>
      </c>
      <c r="I552" s="13">
        <f t="shared" si="32"/>
        <v>1272</v>
      </c>
      <c r="J552" s="16">
        <f t="shared" si="33"/>
        <v>0.70385536828107353</v>
      </c>
      <c r="K552" s="23">
        <f t="shared" si="34"/>
        <v>72.999984276729563</v>
      </c>
      <c r="L552" s="16">
        <f t="shared" si="35"/>
        <v>0.30041176353608545</v>
      </c>
    </row>
    <row r="553" spans="1:12">
      <c r="A553" s="11">
        <v>46113</v>
      </c>
      <c r="B553" s="6" t="s">
        <v>65</v>
      </c>
      <c r="C553" s="6" t="s">
        <v>1145</v>
      </c>
      <c r="D553" s="22">
        <v>151935.97</v>
      </c>
      <c r="E553" s="22">
        <v>113435.17</v>
      </c>
      <c r="F553" s="6">
        <v>898</v>
      </c>
      <c r="G553" s="6">
        <v>13</v>
      </c>
      <c r="H553" s="6">
        <v>16</v>
      </c>
      <c r="I553" s="13">
        <f t="shared" si="32"/>
        <v>885</v>
      </c>
      <c r="J553" s="16">
        <f t="shared" si="33"/>
        <v>0.74659851778351105</v>
      </c>
      <c r="K553" s="23">
        <f t="shared" si="34"/>
        <v>171.67906214689265</v>
      </c>
      <c r="L553" s="16">
        <f t="shared" si="35"/>
        <v>0.38736813192783637</v>
      </c>
    </row>
    <row r="554" spans="1:12">
      <c r="A554" s="11">
        <v>46113</v>
      </c>
      <c r="B554" s="6" t="s">
        <v>68</v>
      </c>
      <c r="C554" s="6" t="s">
        <v>1143</v>
      </c>
      <c r="D554" s="22">
        <v>242785.93</v>
      </c>
      <c r="E554" s="22">
        <v>186189.83</v>
      </c>
      <c r="F554" s="6">
        <v>982</v>
      </c>
      <c r="G554" s="6">
        <v>17</v>
      </c>
      <c r="H554" s="6">
        <v>18</v>
      </c>
      <c r="I554" s="13">
        <f t="shared" si="32"/>
        <v>965</v>
      </c>
      <c r="J554" s="16">
        <f t="shared" si="33"/>
        <v>0.76688888025759971</v>
      </c>
      <c r="K554" s="23">
        <f t="shared" si="34"/>
        <v>251.59163730569946</v>
      </c>
      <c r="L554" s="16">
        <f t="shared" si="35"/>
        <v>0.1771388234979252</v>
      </c>
    </row>
    <row r="555" spans="1:12">
      <c r="A555" s="11">
        <v>46113</v>
      </c>
      <c r="B555" s="6" t="s">
        <v>68</v>
      </c>
      <c r="C555" s="6" t="s">
        <v>1144</v>
      </c>
      <c r="D555" s="22">
        <v>88669.68</v>
      </c>
      <c r="E555" s="22">
        <v>62258.68</v>
      </c>
      <c r="F555" s="6">
        <v>1247</v>
      </c>
      <c r="G555" s="6">
        <v>23</v>
      </c>
      <c r="H555" s="6">
        <v>18</v>
      </c>
      <c r="I555" s="13">
        <f t="shared" si="32"/>
        <v>1224</v>
      </c>
      <c r="J555" s="16">
        <f t="shared" si="33"/>
        <v>0.70214170165044021</v>
      </c>
      <c r="K555" s="23">
        <f t="shared" si="34"/>
        <v>72.442549019607839</v>
      </c>
      <c r="L555" s="16">
        <f t="shared" si="35"/>
        <v>0.2454794495149184</v>
      </c>
    </row>
    <row r="556" spans="1:12">
      <c r="A556" s="11">
        <v>46113</v>
      </c>
      <c r="B556" s="6" t="s">
        <v>68</v>
      </c>
      <c r="C556" s="6" t="s">
        <v>1145</v>
      </c>
      <c r="D556" s="22">
        <v>121655.32</v>
      </c>
      <c r="E556" s="22">
        <v>90863.32</v>
      </c>
      <c r="F556" s="6">
        <v>788</v>
      </c>
      <c r="G556" s="6">
        <v>13</v>
      </c>
      <c r="H556" s="6">
        <v>18</v>
      </c>
      <c r="I556" s="13">
        <f t="shared" si="32"/>
        <v>775</v>
      </c>
      <c r="J556" s="16">
        <f t="shared" si="33"/>
        <v>0.74689146352169389</v>
      </c>
      <c r="K556" s="23">
        <f t="shared" si="34"/>
        <v>156.97460645161291</v>
      </c>
      <c r="L556" s="16">
        <f t="shared" si="35"/>
        <v>0.11056823095814816</v>
      </c>
    </row>
    <row r="557" spans="1:12">
      <c r="A557" s="11">
        <v>46113</v>
      </c>
      <c r="B557" s="6" t="s">
        <v>71</v>
      </c>
      <c r="C557" s="6" t="s">
        <v>1143</v>
      </c>
      <c r="D557" s="22">
        <v>132657.92000000001</v>
      </c>
      <c r="E557" s="22">
        <v>101645.62</v>
      </c>
      <c r="F557" s="6">
        <v>647</v>
      </c>
      <c r="G557" s="6">
        <v>17</v>
      </c>
      <c r="H557" s="6">
        <v>14</v>
      </c>
      <c r="I557" s="13">
        <f t="shared" si="32"/>
        <v>630</v>
      </c>
      <c r="J557" s="16">
        <f t="shared" si="33"/>
        <v>0.76622353192331061</v>
      </c>
      <c r="K557" s="23">
        <f t="shared" si="34"/>
        <v>210.56812698412699</v>
      </c>
      <c r="L557" s="16">
        <f t="shared" si="35"/>
        <v>-6.6765117713534439E-2</v>
      </c>
    </row>
    <row r="558" spans="1:12">
      <c r="A558" s="11">
        <v>46113</v>
      </c>
      <c r="B558" s="6" t="s">
        <v>71</v>
      </c>
      <c r="C558" s="6" t="s">
        <v>1144</v>
      </c>
      <c r="D558" s="22">
        <v>57060.83</v>
      </c>
      <c r="E558" s="22">
        <v>40314.03</v>
      </c>
      <c r="F558" s="6">
        <v>830</v>
      </c>
      <c r="G558" s="6">
        <v>12</v>
      </c>
      <c r="H558" s="6">
        <v>14</v>
      </c>
      <c r="I558" s="13">
        <f t="shared" si="32"/>
        <v>818</v>
      </c>
      <c r="J558" s="16">
        <f t="shared" si="33"/>
        <v>0.70650970201449925</v>
      </c>
      <c r="K558" s="23">
        <f t="shared" si="34"/>
        <v>69.756515892420538</v>
      </c>
      <c r="L558" s="16">
        <f t="shared" si="35"/>
        <v>0.36875845866510337</v>
      </c>
    </row>
    <row r="559" spans="1:12">
      <c r="A559" s="11">
        <v>46113</v>
      </c>
      <c r="B559" s="6" t="s">
        <v>71</v>
      </c>
      <c r="C559" s="6" t="s">
        <v>1145</v>
      </c>
      <c r="D559" s="22">
        <v>80994.05</v>
      </c>
      <c r="E559" s="22">
        <v>60789.65</v>
      </c>
      <c r="F559" s="6">
        <v>556</v>
      </c>
      <c r="G559" s="6">
        <v>13</v>
      </c>
      <c r="H559" s="6">
        <v>14</v>
      </c>
      <c r="I559" s="13">
        <f t="shared" si="32"/>
        <v>543</v>
      </c>
      <c r="J559" s="16">
        <f t="shared" si="33"/>
        <v>0.75054463877284816</v>
      </c>
      <c r="K559" s="23">
        <f t="shared" si="34"/>
        <v>149.16031307550645</v>
      </c>
      <c r="L559" s="16">
        <f t="shared" si="35"/>
        <v>0.28039198048981917</v>
      </c>
    </row>
    <row r="560" spans="1:12">
      <c r="A560" s="11">
        <v>46113</v>
      </c>
      <c r="B560" s="6" t="s">
        <v>74</v>
      </c>
      <c r="C560" s="6" t="s">
        <v>1143</v>
      </c>
      <c r="D560" s="22">
        <v>946230.69</v>
      </c>
      <c r="E560" s="22">
        <v>728332.79</v>
      </c>
      <c r="F560" s="6">
        <v>3961</v>
      </c>
      <c r="G560" s="6">
        <v>78</v>
      </c>
      <c r="H560" s="6">
        <v>57</v>
      </c>
      <c r="I560" s="13">
        <f t="shared" si="32"/>
        <v>3883</v>
      </c>
      <c r="J560" s="16">
        <f t="shared" si="33"/>
        <v>0.76972010916280897</v>
      </c>
      <c r="K560" s="23">
        <f t="shared" si="34"/>
        <v>243.68547257275301</v>
      </c>
      <c r="L560" s="16">
        <f t="shared" si="35"/>
        <v>0.11530654482661995</v>
      </c>
    </row>
    <row r="561" spans="1:12">
      <c r="A561" s="11">
        <v>46113</v>
      </c>
      <c r="B561" s="6" t="s">
        <v>74</v>
      </c>
      <c r="C561" s="6" t="s">
        <v>1144</v>
      </c>
      <c r="D561" s="22">
        <v>347308.94</v>
      </c>
      <c r="E561" s="22">
        <v>244862.54</v>
      </c>
      <c r="F561" s="6">
        <v>4730</v>
      </c>
      <c r="G561" s="6">
        <v>85</v>
      </c>
      <c r="H561" s="6">
        <v>57</v>
      </c>
      <c r="I561" s="13">
        <f t="shared" si="32"/>
        <v>4645</v>
      </c>
      <c r="J561" s="16">
        <f t="shared" si="33"/>
        <v>0.70502803642198209</v>
      </c>
      <c r="K561" s="23">
        <f t="shared" si="34"/>
        <v>74.770493003229276</v>
      </c>
      <c r="L561" s="16">
        <f t="shared" si="35"/>
        <v>0.2394893349738092</v>
      </c>
    </row>
    <row r="562" spans="1:12">
      <c r="A562" s="11">
        <v>46113</v>
      </c>
      <c r="B562" s="6" t="s">
        <v>74</v>
      </c>
      <c r="C562" s="6" t="s">
        <v>1145</v>
      </c>
      <c r="D562" s="22">
        <v>516221.29</v>
      </c>
      <c r="E562" s="22">
        <v>386824.09</v>
      </c>
      <c r="F562" s="6">
        <v>3207</v>
      </c>
      <c r="G562" s="6">
        <v>59</v>
      </c>
      <c r="H562" s="6">
        <v>57</v>
      </c>
      <c r="I562" s="13">
        <f t="shared" si="32"/>
        <v>3148</v>
      </c>
      <c r="J562" s="16">
        <f t="shared" si="33"/>
        <v>0.74933773072396925</v>
      </c>
      <c r="K562" s="23">
        <f t="shared" si="34"/>
        <v>163.98389135959337</v>
      </c>
      <c r="L562" s="16">
        <f t="shared" si="35"/>
        <v>0.22578626422326531</v>
      </c>
    </row>
    <row r="563" spans="1:12">
      <c r="A563" s="11">
        <v>46113</v>
      </c>
      <c r="B563" s="6" t="s">
        <v>77</v>
      </c>
      <c r="C563" s="6" t="s">
        <v>1143</v>
      </c>
      <c r="D563" s="22">
        <v>229872.12</v>
      </c>
      <c r="E563" s="22">
        <v>177381.22</v>
      </c>
      <c r="F563" s="6">
        <v>970</v>
      </c>
      <c r="G563" s="6">
        <v>17</v>
      </c>
      <c r="H563" s="6">
        <v>15</v>
      </c>
      <c r="I563" s="13">
        <f t="shared" si="32"/>
        <v>953</v>
      </c>
      <c r="J563" s="16">
        <f t="shared" si="33"/>
        <v>0.77165173401628695</v>
      </c>
      <c r="K563" s="23">
        <f t="shared" si="34"/>
        <v>241.20894018887722</v>
      </c>
      <c r="L563" s="16">
        <f t="shared" si="35"/>
        <v>0.29865208534924714</v>
      </c>
    </row>
    <row r="564" spans="1:12">
      <c r="A564" s="11">
        <v>46113</v>
      </c>
      <c r="B564" s="6" t="s">
        <v>77</v>
      </c>
      <c r="C564" s="6" t="s">
        <v>1144</v>
      </c>
      <c r="D564" s="22">
        <v>86195.81</v>
      </c>
      <c r="E564" s="22">
        <v>61131.61</v>
      </c>
      <c r="F564" s="6">
        <v>1092</v>
      </c>
      <c r="G564" s="6">
        <v>15</v>
      </c>
      <c r="H564" s="6">
        <v>15</v>
      </c>
      <c r="I564" s="13">
        <f t="shared" si="32"/>
        <v>1077</v>
      </c>
      <c r="J564" s="16">
        <f t="shared" si="33"/>
        <v>0.709217884256787</v>
      </c>
      <c r="K564" s="23">
        <f t="shared" si="34"/>
        <v>80.033249767873727</v>
      </c>
      <c r="L564" s="16">
        <f t="shared" si="35"/>
        <v>0.30330205054759496</v>
      </c>
    </row>
    <row r="565" spans="1:12">
      <c r="A565" s="11">
        <v>46113</v>
      </c>
      <c r="B565" s="6" t="s">
        <v>77</v>
      </c>
      <c r="C565" s="6" t="s">
        <v>1145</v>
      </c>
      <c r="D565" s="22">
        <v>126533.16</v>
      </c>
      <c r="E565" s="22">
        <v>94392.36</v>
      </c>
      <c r="F565" s="6">
        <v>745</v>
      </c>
      <c r="G565" s="6">
        <v>14</v>
      </c>
      <c r="H565" s="6">
        <v>15</v>
      </c>
      <c r="I565" s="13">
        <f t="shared" si="32"/>
        <v>731</v>
      </c>
      <c r="J565" s="16">
        <f t="shared" si="33"/>
        <v>0.74598911463208539</v>
      </c>
      <c r="K565" s="23">
        <f t="shared" si="34"/>
        <v>173.09597811217512</v>
      </c>
      <c r="L565" s="16">
        <f t="shared" si="35"/>
        <v>0.41212873676615747</v>
      </c>
    </row>
    <row r="566" spans="1:12">
      <c r="A566" s="11">
        <v>46113</v>
      </c>
      <c r="B566" s="6" t="s">
        <v>80</v>
      </c>
      <c r="C566" s="6" t="s">
        <v>1143</v>
      </c>
      <c r="D566" s="22">
        <v>250495.5</v>
      </c>
      <c r="E566" s="22">
        <v>192736.7</v>
      </c>
      <c r="F566" s="6">
        <v>1026</v>
      </c>
      <c r="G566" s="6">
        <v>20</v>
      </c>
      <c r="H566" s="6">
        <v>18</v>
      </c>
      <c r="I566" s="13">
        <f t="shared" si="32"/>
        <v>1006</v>
      </c>
      <c r="J566" s="16">
        <f t="shared" si="33"/>
        <v>0.76942180598054666</v>
      </c>
      <c r="K566" s="23">
        <f t="shared" si="34"/>
        <v>249.00149105367794</v>
      </c>
      <c r="L566" s="16">
        <f t="shared" si="35"/>
        <v>0.34710060828197276</v>
      </c>
    </row>
    <row r="567" spans="1:12">
      <c r="A567" s="11">
        <v>46113</v>
      </c>
      <c r="B567" s="6" t="s">
        <v>80</v>
      </c>
      <c r="C567" s="6" t="s">
        <v>1144</v>
      </c>
      <c r="D567" s="22">
        <v>88659.78</v>
      </c>
      <c r="E567" s="22">
        <v>62317.38</v>
      </c>
      <c r="F567" s="6">
        <v>1274</v>
      </c>
      <c r="G567" s="6">
        <v>34</v>
      </c>
      <c r="H567" s="6">
        <v>18</v>
      </c>
      <c r="I567" s="13">
        <f t="shared" si="32"/>
        <v>1240</v>
      </c>
      <c r="J567" s="16">
        <f t="shared" si="33"/>
        <v>0.70288218626303833</v>
      </c>
      <c r="K567" s="23">
        <f t="shared" si="34"/>
        <v>71.499822580645159</v>
      </c>
      <c r="L567" s="16">
        <f t="shared" si="35"/>
        <v>0.39432643297827674</v>
      </c>
    </row>
    <row r="568" spans="1:12">
      <c r="A568" s="11">
        <v>46113</v>
      </c>
      <c r="B568" s="6" t="s">
        <v>80</v>
      </c>
      <c r="C568" s="6" t="s">
        <v>1145</v>
      </c>
      <c r="D568" s="22">
        <v>144839.47</v>
      </c>
      <c r="E568" s="22">
        <v>108057.07</v>
      </c>
      <c r="F568" s="6">
        <v>862</v>
      </c>
      <c r="G568" s="6">
        <v>13</v>
      </c>
      <c r="H568" s="6">
        <v>18</v>
      </c>
      <c r="I568" s="13">
        <f t="shared" si="32"/>
        <v>849</v>
      </c>
      <c r="J568" s="16">
        <f t="shared" si="33"/>
        <v>0.74604712375708093</v>
      </c>
      <c r="K568" s="23">
        <f t="shared" si="34"/>
        <v>170.60008244994111</v>
      </c>
      <c r="L568" s="16">
        <f t="shared" si="35"/>
        <v>0.35941908930225996</v>
      </c>
    </row>
    <row r="569" spans="1:12">
      <c r="A569" s="11">
        <v>46113</v>
      </c>
      <c r="B569" s="6" t="s">
        <v>82</v>
      </c>
      <c r="C569" s="6" t="s">
        <v>1143</v>
      </c>
      <c r="D569" s="22">
        <v>255498.76</v>
      </c>
      <c r="E569" s="22">
        <v>196562.96</v>
      </c>
      <c r="F569" s="6">
        <v>1118</v>
      </c>
      <c r="G569" s="6">
        <v>18</v>
      </c>
      <c r="H569" s="6">
        <v>17</v>
      </c>
      <c r="I569" s="13">
        <f t="shared" si="32"/>
        <v>1100</v>
      </c>
      <c r="J569" s="16">
        <f t="shared" si="33"/>
        <v>0.76933038735687009</v>
      </c>
      <c r="K569" s="23">
        <f t="shared" si="34"/>
        <v>232.27160000000001</v>
      </c>
      <c r="L569" s="16">
        <f t="shared" si="35"/>
        <v>0.20039343026890122</v>
      </c>
    </row>
    <row r="570" spans="1:12">
      <c r="A570" s="11">
        <v>46113</v>
      </c>
      <c r="B570" s="6" t="s">
        <v>82</v>
      </c>
      <c r="C570" s="6" t="s">
        <v>1144</v>
      </c>
      <c r="D570" s="22">
        <v>92902.61</v>
      </c>
      <c r="E570" s="22">
        <v>65284.81</v>
      </c>
      <c r="F570" s="6">
        <v>1357</v>
      </c>
      <c r="G570" s="6">
        <v>21</v>
      </c>
      <c r="H570" s="6">
        <v>17</v>
      </c>
      <c r="I570" s="13">
        <f t="shared" si="32"/>
        <v>1336</v>
      </c>
      <c r="J570" s="16">
        <f t="shared" si="33"/>
        <v>0.70272309895276353</v>
      </c>
      <c r="K570" s="23">
        <f t="shared" si="34"/>
        <v>69.537881736526941</v>
      </c>
      <c r="L570" s="16">
        <f t="shared" si="35"/>
        <v>0.19434124417550036</v>
      </c>
    </row>
    <row r="571" spans="1:12">
      <c r="A571" s="11">
        <v>46113</v>
      </c>
      <c r="B571" s="6" t="s">
        <v>82</v>
      </c>
      <c r="C571" s="6" t="s">
        <v>1145</v>
      </c>
      <c r="D571" s="22">
        <v>141309.41</v>
      </c>
      <c r="E571" s="22">
        <v>105236.21</v>
      </c>
      <c r="F571" s="6">
        <v>910</v>
      </c>
      <c r="G571" s="6">
        <v>23</v>
      </c>
      <c r="H571" s="6">
        <v>17</v>
      </c>
      <c r="I571" s="13">
        <f t="shared" si="32"/>
        <v>887</v>
      </c>
      <c r="J571" s="16">
        <f t="shared" si="33"/>
        <v>0.74472188370187098</v>
      </c>
      <c r="K571" s="23">
        <f t="shared" si="34"/>
        <v>159.3116234498309</v>
      </c>
      <c r="L571" s="16">
        <f t="shared" si="35"/>
        <v>0.30853859491944879</v>
      </c>
    </row>
    <row r="572" spans="1:12">
      <c r="A572" s="11">
        <v>46113</v>
      </c>
      <c r="B572" s="6" t="s">
        <v>83</v>
      </c>
      <c r="C572" s="6" t="s">
        <v>1143</v>
      </c>
      <c r="D572" s="22">
        <v>339115.85</v>
      </c>
      <c r="E572" s="22">
        <v>260240.35</v>
      </c>
      <c r="F572" s="6">
        <v>1428</v>
      </c>
      <c r="G572" s="6">
        <v>28</v>
      </c>
      <c r="H572" s="6">
        <v>20</v>
      </c>
      <c r="I572" s="13">
        <f t="shared" si="32"/>
        <v>1400</v>
      </c>
      <c r="J572" s="16">
        <f t="shared" si="33"/>
        <v>0.76740839450588938</v>
      </c>
      <c r="K572" s="23">
        <f t="shared" si="34"/>
        <v>242.22560714285711</v>
      </c>
      <c r="L572" s="16">
        <f t="shared" si="35"/>
        <v>0.18143799262895177</v>
      </c>
    </row>
    <row r="573" spans="1:12">
      <c r="A573" s="11">
        <v>46113</v>
      </c>
      <c r="B573" s="6" t="s">
        <v>83</v>
      </c>
      <c r="C573" s="6" t="s">
        <v>1144</v>
      </c>
      <c r="D573" s="22">
        <v>126661.53</v>
      </c>
      <c r="E573" s="22">
        <v>89725.33</v>
      </c>
      <c r="F573" s="6">
        <v>1710</v>
      </c>
      <c r="G573" s="6">
        <v>33</v>
      </c>
      <c r="H573" s="6">
        <v>20</v>
      </c>
      <c r="I573" s="13">
        <f t="shared" si="32"/>
        <v>1677</v>
      </c>
      <c r="J573" s="16">
        <f t="shared" si="33"/>
        <v>0.70838659536166981</v>
      </c>
      <c r="K573" s="23">
        <f t="shared" si="34"/>
        <v>75.528640429338097</v>
      </c>
      <c r="L573" s="16">
        <f t="shared" si="35"/>
        <v>0.24418684148331682</v>
      </c>
    </row>
    <row r="574" spans="1:12">
      <c r="A574" s="11">
        <v>46113</v>
      </c>
      <c r="B574" s="6" t="s">
        <v>83</v>
      </c>
      <c r="C574" s="6" t="s">
        <v>1145</v>
      </c>
      <c r="D574" s="22">
        <v>185797.16</v>
      </c>
      <c r="E574" s="22">
        <v>139273.16</v>
      </c>
      <c r="F574" s="6">
        <v>1197</v>
      </c>
      <c r="G574" s="6">
        <v>21</v>
      </c>
      <c r="H574" s="6">
        <v>20</v>
      </c>
      <c r="I574" s="13">
        <f t="shared" si="32"/>
        <v>1176</v>
      </c>
      <c r="J574" s="16">
        <f t="shared" si="33"/>
        <v>0.74959789482250427</v>
      </c>
      <c r="K574" s="23">
        <f t="shared" si="34"/>
        <v>157.99078231292518</v>
      </c>
      <c r="L574" s="16">
        <f t="shared" si="35"/>
        <v>0.22787525627661709</v>
      </c>
    </row>
    <row r="575" spans="1:12">
      <c r="A575" s="11">
        <v>46113</v>
      </c>
      <c r="B575" s="6" t="s">
        <v>84</v>
      </c>
      <c r="C575" s="6" t="s">
        <v>1143</v>
      </c>
      <c r="D575" s="22">
        <v>439110.23</v>
      </c>
      <c r="E575" s="22">
        <v>338793.53</v>
      </c>
      <c r="F575" s="6">
        <v>1808</v>
      </c>
      <c r="G575" s="6">
        <v>30</v>
      </c>
      <c r="H575" s="6">
        <v>27</v>
      </c>
      <c r="I575" s="13">
        <f t="shared" si="32"/>
        <v>1778</v>
      </c>
      <c r="J575" s="16">
        <f t="shared" si="33"/>
        <v>0.77154551830869444</v>
      </c>
      <c r="K575" s="23">
        <f t="shared" si="34"/>
        <v>246.968633295838</v>
      </c>
      <c r="L575" s="16">
        <f t="shared" si="35"/>
        <v>0.43988615359885919</v>
      </c>
    </row>
    <row r="576" spans="1:12">
      <c r="A576" s="11">
        <v>46113</v>
      </c>
      <c r="B576" s="6" t="s">
        <v>84</v>
      </c>
      <c r="C576" s="6" t="s">
        <v>1144</v>
      </c>
      <c r="D576" s="22">
        <v>151674.15</v>
      </c>
      <c r="E576" s="22">
        <v>107330.55</v>
      </c>
      <c r="F576" s="6">
        <v>2059</v>
      </c>
      <c r="G576" s="6">
        <v>37</v>
      </c>
      <c r="H576" s="6">
        <v>27</v>
      </c>
      <c r="I576" s="13">
        <f t="shared" si="32"/>
        <v>2022</v>
      </c>
      <c r="J576" s="16">
        <f t="shared" si="33"/>
        <v>0.70763904066711436</v>
      </c>
      <c r="K576" s="23">
        <f t="shared" si="34"/>
        <v>75.011943620178045</v>
      </c>
      <c r="L576" s="16">
        <f t="shared" si="35"/>
        <v>0.21170873099052612</v>
      </c>
    </row>
    <row r="577" spans="1:12">
      <c r="A577" s="11">
        <v>46113</v>
      </c>
      <c r="B577" s="6" t="s">
        <v>84</v>
      </c>
      <c r="C577" s="6" t="s">
        <v>1145</v>
      </c>
      <c r="D577" s="22">
        <v>225463.54</v>
      </c>
      <c r="E577" s="22">
        <v>167305.54</v>
      </c>
      <c r="F577" s="6">
        <v>1433</v>
      </c>
      <c r="G577" s="6">
        <v>24</v>
      </c>
      <c r="H577" s="6">
        <v>27</v>
      </c>
      <c r="I577" s="13">
        <f t="shared" si="32"/>
        <v>1409</v>
      </c>
      <c r="J577" s="16">
        <f t="shared" si="33"/>
        <v>0.74205141993246448</v>
      </c>
      <c r="K577" s="23">
        <f t="shared" si="34"/>
        <v>160.01670688431511</v>
      </c>
      <c r="L577" s="16">
        <f t="shared" si="35"/>
        <v>0.32705687938051087</v>
      </c>
    </row>
    <row r="578" spans="1:12">
      <c r="A578" s="11">
        <v>46143</v>
      </c>
      <c r="B578" s="6" t="s">
        <v>53</v>
      </c>
      <c r="C578" s="6" t="s">
        <v>1143</v>
      </c>
      <c r="D578" s="22">
        <v>135833.63</v>
      </c>
      <c r="E578" s="22">
        <v>104159.13</v>
      </c>
      <c r="F578" s="6">
        <v>592</v>
      </c>
      <c r="G578" s="6">
        <v>11</v>
      </c>
      <c r="H578" s="6">
        <v>8</v>
      </c>
      <c r="I578" s="13">
        <f t="shared" ref="I578:I641" si="36">F578-G578</f>
        <v>581</v>
      </c>
      <c r="J578" s="16">
        <f t="shared" ref="J578:J641" si="37">IFERROR(E578/D578,0)</f>
        <v>0.76681400622217044</v>
      </c>
      <c r="K578" s="23">
        <f t="shared" ref="K578:K641" si="38">IFERROR(D578/I578,0)</f>
        <v>233.79282271944922</v>
      </c>
      <c r="L578" s="16">
        <f t="shared" ref="L578:L641" si="39">IFERROR(D578/SUMIFS($D$2:$D$649,$A$2:$A$649,EDATE(A578,-12),$B$2:$B$649,B578,$C$2:$C$649,C578)-1,"")</f>
        <v>0.13154135338659034</v>
      </c>
    </row>
    <row r="579" spans="1:12">
      <c r="A579" s="11">
        <v>46143</v>
      </c>
      <c r="B579" s="6" t="s">
        <v>53</v>
      </c>
      <c r="C579" s="6" t="s">
        <v>1144</v>
      </c>
      <c r="D579" s="22">
        <v>52368.08</v>
      </c>
      <c r="E579" s="22">
        <v>36916.28</v>
      </c>
      <c r="F579" s="6">
        <v>738</v>
      </c>
      <c r="G579" s="6">
        <v>14</v>
      </c>
      <c r="H579" s="6">
        <v>8</v>
      </c>
      <c r="I579" s="13">
        <f t="shared" si="36"/>
        <v>724</v>
      </c>
      <c r="J579" s="16">
        <f t="shared" si="37"/>
        <v>0.70493858090653694</v>
      </c>
      <c r="K579" s="23">
        <f t="shared" si="38"/>
        <v>72.331602209944748</v>
      </c>
      <c r="L579" s="16">
        <f t="shared" si="39"/>
        <v>0.40191821138981876</v>
      </c>
    </row>
    <row r="580" spans="1:12">
      <c r="A580" s="11">
        <v>46143</v>
      </c>
      <c r="B580" s="6" t="s">
        <v>53</v>
      </c>
      <c r="C580" s="6" t="s">
        <v>1145</v>
      </c>
      <c r="D580" s="22">
        <v>84581.83</v>
      </c>
      <c r="E580" s="22">
        <v>63169.03</v>
      </c>
      <c r="F580" s="6">
        <v>530</v>
      </c>
      <c r="G580" s="6">
        <v>5</v>
      </c>
      <c r="H580" s="6">
        <v>8</v>
      </c>
      <c r="I580" s="13">
        <f t="shared" si="36"/>
        <v>525</v>
      </c>
      <c r="J580" s="16">
        <f t="shared" si="37"/>
        <v>0.74683924431523885</v>
      </c>
      <c r="K580" s="23">
        <f t="shared" si="38"/>
        <v>161.10824761904763</v>
      </c>
      <c r="L580" s="16">
        <f t="shared" si="39"/>
        <v>0.50292404622892928</v>
      </c>
    </row>
    <row r="581" spans="1:12">
      <c r="A581" s="11">
        <v>46143</v>
      </c>
      <c r="B581" s="6" t="s">
        <v>57</v>
      </c>
      <c r="C581" s="6" t="s">
        <v>1143</v>
      </c>
      <c r="D581" s="22">
        <v>129375.73</v>
      </c>
      <c r="E581" s="22">
        <v>99746.13</v>
      </c>
      <c r="F581" s="6">
        <v>606</v>
      </c>
      <c r="G581" s="6">
        <v>12</v>
      </c>
      <c r="H581" s="6">
        <v>10</v>
      </c>
      <c r="I581" s="13">
        <f t="shared" si="36"/>
        <v>594</v>
      </c>
      <c r="J581" s="16">
        <f t="shared" si="37"/>
        <v>0.77098022944488898</v>
      </c>
      <c r="K581" s="23">
        <f t="shared" si="38"/>
        <v>217.80425925925925</v>
      </c>
      <c r="L581" s="16">
        <f t="shared" si="39"/>
        <v>0.22587473189619467</v>
      </c>
    </row>
    <row r="582" spans="1:12">
      <c r="A582" s="11">
        <v>46143</v>
      </c>
      <c r="B582" s="6" t="s">
        <v>57</v>
      </c>
      <c r="C582" s="6" t="s">
        <v>1144</v>
      </c>
      <c r="D582" s="22">
        <v>47723.23</v>
      </c>
      <c r="E582" s="22">
        <v>33499.230000000003</v>
      </c>
      <c r="F582" s="6">
        <v>688</v>
      </c>
      <c r="G582" s="6">
        <v>4</v>
      </c>
      <c r="H582" s="6">
        <v>10</v>
      </c>
      <c r="I582" s="13">
        <f t="shared" si="36"/>
        <v>684</v>
      </c>
      <c r="J582" s="16">
        <f t="shared" si="37"/>
        <v>0.70194808691700039</v>
      </c>
      <c r="K582" s="23">
        <f t="shared" si="38"/>
        <v>69.77080409356725</v>
      </c>
      <c r="L582" s="16">
        <f t="shared" si="39"/>
        <v>0.22529026142463482</v>
      </c>
    </row>
    <row r="583" spans="1:12">
      <c r="A583" s="11">
        <v>46143</v>
      </c>
      <c r="B583" s="6" t="s">
        <v>57</v>
      </c>
      <c r="C583" s="6" t="s">
        <v>1145</v>
      </c>
      <c r="D583" s="22">
        <v>75461.149999999994</v>
      </c>
      <c r="E583" s="22">
        <v>56390.75</v>
      </c>
      <c r="F583" s="6">
        <v>476</v>
      </c>
      <c r="G583" s="6">
        <v>6</v>
      </c>
      <c r="H583" s="6">
        <v>10</v>
      </c>
      <c r="I583" s="13">
        <f t="shared" si="36"/>
        <v>470</v>
      </c>
      <c r="J583" s="16">
        <f t="shared" si="37"/>
        <v>0.74728187948368141</v>
      </c>
      <c r="K583" s="23">
        <f t="shared" si="38"/>
        <v>160.55563829787232</v>
      </c>
      <c r="L583" s="16">
        <f t="shared" si="39"/>
        <v>0.2726781945785004</v>
      </c>
    </row>
    <row r="584" spans="1:12">
      <c r="A584" s="11">
        <v>46143</v>
      </c>
      <c r="B584" s="6" t="s">
        <v>61</v>
      </c>
      <c r="C584" s="6" t="s">
        <v>1143</v>
      </c>
      <c r="D584" s="22">
        <v>126622.23</v>
      </c>
      <c r="E584" s="22">
        <v>97147.73</v>
      </c>
      <c r="F584" s="6">
        <v>505</v>
      </c>
      <c r="G584" s="6">
        <v>7</v>
      </c>
      <c r="H584" s="6">
        <v>8</v>
      </c>
      <c r="I584" s="13">
        <f t="shared" si="36"/>
        <v>498</v>
      </c>
      <c r="J584" s="16">
        <f t="shared" si="37"/>
        <v>0.76722491777312718</v>
      </c>
      <c r="K584" s="23">
        <f t="shared" si="38"/>
        <v>254.26150602409638</v>
      </c>
      <c r="L584" s="16">
        <f t="shared" si="39"/>
        <v>-0.1587827131895525</v>
      </c>
    </row>
    <row r="585" spans="1:12">
      <c r="A585" s="11">
        <v>46143</v>
      </c>
      <c r="B585" s="6" t="s">
        <v>61</v>
      </c>
      <c r="C585" s="6" t="s">
        <v>1144</v>
      </c>
      <c r="D585" s="22">
        <v>44402.57</v>
      </c>
      <c r="E585" s="22">
        <v>31458.17</v>
      </c>
      <c r="F585" s="6">
        <v>585</v>
      </c>
      <c r="G585" s="6">
        <v>11</v>
      </c>
      <c r="H585" s="6">
        <v>8</v>
      </c>
      <c r="I585" s="13">
        <f t="shared" si="36"/>
        <v>574</v>
      </c>
      <c r="J585" s="16">
        <f t="shared" si="37"/>
        <v>0.70847633368969409</v>
      </c>
      <c r="K585" s="23">
        <f t="shared" si="38"/>
        <v>77.356393728222997</v>
      </c>
      <c r="L585" s="16">
        <f t="shared" si="39"/>
        <v>-0.13223808836080075</v>
      </c>
    </row>
    <row r="586" spans="1:12">
      <c r="A586" s="11">
        <v>46143</v>
      </c>
      <c r="B586" s="6" t="s">
        <v>61</v>
      </c>
      <c r="C586" s="6" t="s">
        <v>1145</v>
      </c>
      <c r="D586" s="22">
        <v>53310.98</v>
      </c>
      <c r="E586" s="22">
        <v>39626.18</v>
      </c>
      <c r="F586" s="6">
        <v>381</v>
      </c>
      <c r="G586" s="6">
        <v>8</v>
      </c>
      <c r="H586" s="6">
        <v>8</v>
      </c>
      <c r="I586" s="13">
        <f t="shared" si="36"/>
        <v>373</v>
      </c>
      <c r="J586" s="16">
        <f t="shared" si="37"/>
        <v>0.7433024116232716</v>
      </c>
      <c r="K586" s="23">
        <f t="shared" si="38"/>
        <v>142.92487935656837</v>
      </c>
      <c r="L586" s="16">
        <f t="shared" si="39"/>
        <v>-0.3357309379715433</v>
      </c>
    </row>
    <row r="587" spans="1:12">
      <c r="A587" s="11">
        <v>46143</v>
      </c>
      <c r="B587" s="6" t="s">
        <v>65</v>
      </c>
      <c r="C587" s="6" t="s">
        <v>1143</v>
      </c>
      <c r="D587" s="22">
        <v>273405.19</v>
      </c>
      <c r="E587" s="22">
        <v>210193.69</v>
      </c>
      <c r="F587" s="6">
        <v>1225</v>
      </c>
      <c r="G587" s="6">
        <v>17</v>
      </c>
      <c r="H587" s="6">
        <v>16</v>
      </c>
      <c r="I587" s="13">
        <f t="shared" si="36"/>
        <v>1208</v>
      </c>
      <c r="J587" s="16">
        <f t="shared" si="37"/>
        <v>0.76879919507014483</v>
      </c>
      <c r="K587" s="23">
        <f t="shared" si="38"/>
        <v>226.32879966887418</v>
      </c>
      <c r="L587" s="16">
        <f t="shared" si="39"/>
        <v>8.5721743456526056E-2</v>
      </c>
    </row>
    <row r="588" spans="1:12">
      <c r="A588" s="11">
        <v>46143</v>
      </c>
      <c r="B588" s="6" t="s">
        <v>65</v>
      </c>
      <c r="C588" s="6" t="s">
        <v>1144</v>
      </c>
      <c r="D588" s="22">
        <v>93862.44</v>
      </c>
      <c r="E588" s="22">
        <v>66141.039999999994</v>
      </c>
      <c r="F588" s="6">
        <v>1361</v>
      </c>
      <c r="G588" s="6">
        <v>24</v>
      </c>
      <c r="H588" s="6">
        <v>16</v>
      </c>
      <c r="I588" s="13">
        <f t="shared" si="36"/>
        <v>1337</v>
      </c>
      <c r="J588" s="16">
        <f t="shared" si="37"/>
        <v>0.70465928650480414</v>
      </c>
      <c r="K588" s="23">
        <f t="shared" si="38"/>
        <v>70.203769633507861</v>
      </c>
      <c r="L588" s="16">
        <f t="shared" si="39"/>
        <v>3.3348570039527292E-2</v>
      </c>
    </row>
    <row r="589" spans="1:12">
      <c r="A589" s="11">
        <v>46143</v>
      </c>
      <c r="B589" s="6" t="s">
        <v>65</v>
      </c>
      <c r="C589" s="6" t="s">
        <v>1145</v>
      </c>
      <c r="D589" s="22">
        <v>174105.63</v>
      </c>
      <c r="E589" s="22">
        <v>130371.63</v>
      </c>
      <c r="F589" s="6">
        <v>982</v>
      </c>
      <c r="G589" s="6">
        <v>10</v>
      </c>
      <c r="H589" s="6">
        <v>16</v>
      </c>
      <c r="I589" s="13">
        <f t="shared" si="36"/>
        <v>972</v>
      </c>
      <c r="J589" s="16">
        <f t="shared" si="37"/>
        <v>0.74880766348566674</v>
      </c>
      <c r="K589" s="23">
        <f t="shared" si="38"/>
        <v>179.12101851851853</v>
      </c>
      <c r="L589" s="16">
        <f t="shared" si="39"/>
        <v>0.32299241632989473</v>
      </c>
    </row>
    <row r="590" spans="1:12">
      <c r="A590" s="11">
        <v>46143</v>
      </c>
      <c r="B590" s="6" t="s">
        <v>68</v>
      </c>
      <c r="C590" s="6" t="s">
        <v>1143</v>
      </c>
      <c r="D590" s="22">
        <v>246331.25</v>
      </c>
      <c r="E590" s="22">
        <v>189341.35</v>
      </c>
      <c r="F590" s="6">
        <v>1110</v>
      </c>
      <c r="G590" s="6">
        <v>20</v>
      </c>
      <c r="H590" s="6">
        <v>18</v>
      </c>
      <c r="I590" s="13">
        <f t="shared" si="36"/>
        <v>1090</v>
      </c>
      <c r="J590" s="16">
        <f t="shared" si="37"/>
        <v>0.76864526932737931</v>
      </c>
      <c r="K590" s="23">
        <f t="shared" si="38"/>
        <v>225.99197247706422</v>
      </c>
      <c r="L590" s="16">
        <f t="shared" si="39"/>
        <v>0.16960152083036761</v>
      </c>
    </row>
    <row r="591" spans="1:12">
      <c r="A591" s="11">
        <v>46143</v>
      </c>
      <c r="B591" s="6" t="s">
        <v>68</v>
      </c>
      <c r="C591" s="6" t="s">
        <v>1144</v>
      </c>
      <c r="D591" s="22">
        <v>99008.47</v>
      </c>
      <c r="E591" s="22">
        <v>70109.67</v>
      </c>
      <c r="F591" s="6">
        <v>1329</v>
      </c>
      <c r="G591" s="6">
        <v>25</v>
      </c>
      <c r="H591" s="6">
        <v>18</v>
      </c>
      <c r="I591" s="13">
        <f t="shared" si="36"/>
        <v>1304</v>
      </c>
      <c r="J591" s="16">
        <f t="shared" si="37"/>
        <v>0.70811790142802933</v>
      </c>
      <c r="K591" s="23">
        <f t="shared" si="38"/>
        <v>75.926740797546017</v>
      </c>
      <c r="L591" s="16">
        <f t="shared" si="39"/>
        <v>0.26928679748261719</v>
      </c>
    </row>
    <row r="592" spans="1:12">
      <c r="A592" s="11">
        <v>46143</v>
      </c>
      <c r="B592" s="6" t="s">
        <v>68</v>
      </c>
      <c r="C592" s="6" t="s">
        <v>1145</v>
      </c>
      <c r="D592" s="22">
        <v>130017.54</v>
      </c>
      <c r="E592" s="22">
        <v>96830.34</v>
      </c>
      <c r="F592" s="6">
        <v>898</v>
      </c>
      <c r="G592" s="6">
        <v>16</v>
      </c>
      <c r="H592" s="6">
        <v>18</v>
      </c>
      <c r="I592" s="13">
        <f t="shared" si="36"/>
        <v>882</v>
      </c>
      <c r="J592" s="16">
        <f t="shared" si="37"/>
        <v>0.74474828550055627</v>
      </c>
      <c r="K592" s="23">
        <f t="shared" si="38"/>
        <v>147.41217687074828</v>
      </c>
      <c r="L592" s="16">
        <f t="shared" si="39"/>
        <v>0.1353968453848764</v>
      </c>
    </row>
    <row r="593" spans="1:12">
      <c r="A593" s="11">
        <v>46143</v>
      </c>
      <c r="B593" s="6" t="s">
        <v>71</v>
      </c>
      <c r="C593" s="6" t="s">
        <v>1143</v>
      </c>
      <c r="D593" s="22">
        <v>165643.54999999999</v>
      </c>
      <c r="E593" s="22">
        <v>127353.65</v>
      </c>
      <c r="F593" s="6">
        <v>740</v>
      </c>
      <c r="G593" s="6">
        <v>16</v>
      </c>
      <c r="H593" s="6">
        <v>14</v>
      </c>
      <c r="I593" s="13">
        <f t="shared" si="36"/>
        <v>724</v>
      </c>
      <c r="J593" s="16">
        <f t="shared" si="37"/>
        <v>0.76884158785536771</v>
      </c>
      <c r="K593" s="23">
        <f t="shared" si="38"/>
        <v>228.78943370165743</v>
      </c>
      <c r="L593" s="16">
        <f t="shared" si="39"/>
        <v>6.791287786746425E-2</v>
      </c>
    </row>
    <row r="594" spans="1:12">
      <c r="A594" s="11">
        <v>46143</v>
      </c>
      <c r="B594" s="6" t="s">
        <v>71</v>
      </c>
      <c r="C594" s="6" t="s">
        <v>1144</v>
      </c>
      <c r="D594" s="22">
        <v>63307.22</v>
      </c>
      <c r="E594" s="22">
        <v>44622.82</v>
      </c>
      <c r="F594" s="6">
        <v>876</v>
      </c>
      <c r="G594" s="6">
        <v>18</v>
      </c>
      <c r="H594" s="6">
        <v>14</v>
      </c>
      <c r="I594" s="13">
        <f t="shared" si="36"/>
        <v>858</v>
      </c>
      <c r="J594" s="16">
        <f t="shared" si="37"/>
        <v>0.70486146761775348</v>
      </c>
      <c r="K594" s="23">
        <f t="shared" si="38"/>
        <v>73.784638694638701</v>
      </c>
      <c r="L594" s="16">
        <f t="shared" si="39"/>
        <v>2.7370374601756842E-2</v>
      </c>
    </row>
    <row r="595" spans="1:12">
      <c r="A595" s="11">
        <v>46143</v>
      </c>
      <c r="B595" s="6" t="s">
        <v>71</v>
      </c>
      <c r="C595" s="6" t="s">
        <v>1145</v>
      </c>
      <c r="D595" s="22">
        <v>87287.13</v>
      </c>
      <c r="E595" s="22">
        <v>64860.33</v>
      </c>
      <c r="F595" s="6">
        <v>622</v>
      </c>
      <c r="G595" s="6">
        <v>13</v>
      </c>
      <c r="H595" s="6">
        <v>14</v>
      </c>
      <c r="I595" s="13">
        <f t="shared" si="36"/>
        <v>609</v>
      </c>
      <c r="J595" s="16">
        <f t="shared" si="37"/>
        <v>0.74306865170157388</v>
      </c>
      <c r="K595" s="23">
        <f t="shared" si="38"/>
        <v>143.32862068965517</v>
      </c>
      <c r="L595" s="16">
        <f t="shared" si="39"/>
        <v>6.8176080463997035E-2</v>
      </c>
    </row>
    <row r="596" spans="1:12">
      <c r="A596" s="11">
        <v>46143</v>
      </c>
      <c r="B596" s="6" t="s">
        <v>74</v>
      </c>
      <c r="C596" s="6" t="s">
        <v>1143</v>
      </c>
      <c r="D596" s="22">
        <v>984642.27</v>
      </c>
      <c r="E596" s="22">
        <v>756317.47</v>
      </c>
      <c r="F596" s="6">
        <v>4334</v>
      </c>
      <c r="G596" s="6">
        <v>77</v>
      </c>
      <c r="H596" s="6">
        <v>56</v>
      </c>
      <c r="I596" s="13">
        <f t="shared" si="36"/>
        <v>4257</v>
      </c>
      <c r="J596" s="16">
        <f t="shared" si="37"/>
        <v>0.76811395675710725</v>
      </c>
      <c r="K596" s="23">
        <f t="shared" si="38"/>
        <v>231.29957011980269</v>
      </c>
      <c r="L596" s="16">
        <f t="shared" si="39"/>
        <v>0.1331752955787795</v>
      </c>
    </row>
    <row r="597" spans="1:12">
      <c r="A597" s="11">
        <v>46143</v>
      </c>
      <c r="B597" s="6" t="s">
        <v>74</v>
      </c>
      <c r="C597" s="6" t="s">
        <v>1144</v>
      </c>
      <c r="D597" s="22">
        <v>362153.85</v>
      </c>
      <c r="E597" s="22">
        <v>255444.45</v>
      </c>
      <c r="F597" s="6">
        <v>4891</v>
      </c>
      <c r="G597" s="6">
        <v>90</v>
      </c>
      <c r="H597" s="6">
        <v>56</v>
      </c>
      <c r="I597" s="13">
        <f t="shared" si="36"/>
        <v>4801</v>
      </c>
      <c r="J597" s="16">
        <f t="shared" si="37"/>
        <v>0.70534787908509056</v>
      </c>
      <c r="K597" s="23">
        <f t="shared" si="38"/>
        <v>75.433003540928965</v>
      </c>
      <c r="L597" s="16">
        <f t="shared" si="39"/>
        <v>0.16654740941291157</v>
      </c>
    </row>
    <row r="598" spans="1:12">
      <c r="A598" s="11">
        <v>46143</v>
      </c>
      <c r="B598" s="6" t="s">
        <v>74</v>
      </c>
      <c r="C598" s="6" t="s">
        <v>1145</v>
      </c>
      <c r="D598" s="22">
        <v>515503.76</v>
      </c>
      <c r="E598" s="22">
        <v>384732.56</v>
      </c>
      <c r="F598" s="6">
        <v>3453</v>
      </c>
      <c r="G598" s="6">
        <v>58</v>
      </c>
      <c r="H598" s="6">
        <v>56</v>
      </c>
      <c r="I598" s="13">
        <f t="shared" si="36"/>
        <v>3395</v>
      </c>
      <c r="J598" s="16">
        <f t="shared" si="37"/>
        <v>0.74632347977442492</v>
      </c>
      <c r="K598" s="23">
        <f t="shared" si="38"/>
        <v>151.84205007363769</v>
      </c>
      <c r="L598" s="16">
        <f t="shared" si="39"/>
        <v>0.15262545817366258</v>
      </c>
    </row>
    <row r="599" spans="1:12">
      <c r="A599" s="11">
        <v>46143</v>
      </c>
      <c r="B599" s="6" t="s">
        <v>77</v>
      </c>
      <c r="C599" s="6" t="s">
        <v>1143</v>
      </c>
      <c r="D599" s="22">
        <v>204153.46</v>
      </c>
      <c r="E599" s="22">
        <v>157373.76000000001</v>
      </c>
      <c r="F599" s="6">
        <v>922</v>
      </c>
      <c r="G599" s="6">
        <v>18</v>
      </c>
      <c r="H599" s="6">
        <v>15</v>
      </c>
      <c r="I599" s="13">
        <f t="shared" si="36"/>
        <v>904</v>
      </c>
      <c r="J599" s="16">
        <f t="shared" si="37"/>
        <v>0.77086011669848753</v>
      </c>
      <c r="K599" s="23">
        <f t="shared" si="38"/>
        <v>225.83347345132742</v>
      </c>
      <c r="L599" s="16">
        <f t="shared" si="39"/>
        <v>0.12423193929834131</v>
      </c>
    </row>
    <row r="600" spans="1:12">
      <c r="A600" s="11">
        <v>46143</v>
      </c>
      <c r="B600" s="6" t="s">
        <v>77</v>
      </c>
      <c r="C600" s="6" t="s">
        <v>1144</v>
      </c>
      <c r="D600" s="22">
        <v>82225.350000000006</v>
      </c>
      <c r="E600" s="22">
        <v>58387.55</v>
      </c>
      <c r="F600" s="6">
        <v>1131</v>
      </c>
      <c r="G600" s="6">
        <v>17</v>
      </c>
      <c r="H600" s="6">
        <v>15</v>
      </c>
      <c r="I600" s="13">
        <f t="shared" si="36"/>
        <v>1114</v>
      </c>
      <c r="J600" s="16">
        <f t="shared" si="37"/>
        <v>0.71009183907395956</v>
      </c>
      <c r="K600" s="23">
        <f t="shared" si="38"/>
        <v>73.810906642728909</v>
      </c>
      <c r="L600" s="16">
        <f t="shared" si="39"/>
        <v>0.4666056780094987</v>
      </c>
    </row>
    <row r="601" spans="1:12">
      <c r="A601" s="11">
        <v>46143</v>
      </c>
      <c r="B601" s="6" t="s">
        <v>77</v>
      </c>
      <c r="C601" s="6" t="s">
        <v>1145</v>
      </c>
      <c r="D601" s="22">
        <v>127321.60000000001</v>
      </c>
      <c r="E601" s="22">
        <v>95105.2</v>
      </c>
      <c r="F601" s="6">
        <v>831</v>
      </c>
      <c r="G601" s="6">
        <v>23</v>
      </c>
      <c r="H601" s="6">
        <v>15</v>
      </c>
      <c r="I601" s="13">
        <f t="shared" si="36"/>
        <v>808</v>
      </c>
      <c r="J601" s="16">
        <f t="shared" si="37"/>
        <v>0.74696830702724437</v>
      </c>
      <c r="K601" s="23">
        <f t="shared" si="38"/>
        <v>157.57623762376238</v>
      </c>
      <c r="L601" s="16">
        <f t="shared" si="39"/>
        <v>0.40250740762894077</v>
      </c>
    </row>
    <row r="602" spans="1:12">
      <c r="A602" s="11">
        <v>46143</v>
      </c>
      <c r="B602" s="6" t="s">
        <v>80</v>
      </c>
      <c r="C602" s="6" t="s">
        <v>1143</v>
      </c>
      <c r="D602" s="22">
        <v>292417.46999999997</v>
      </c>
      <c r="E602" s="22">
        <v>225985.17</v>
      </c>
      <c r="F602" s="6">
        <v>1165</v>
      </c>
      <c r="G602" s="6">
        <v>18</v>
      </c>
      <c r="H602" s="6">
        <v>18</v>
      </c>
      <c r="I602" s="13">
        <f t="shared" si="36"/>
        <v>1147</v>
      </c>
      <c r="J602" s="16">
        <f t="shared" si="37"/>
        <v>0.77281692506265109</v>
      </c>
      <c r="K602" s="23">
        <f t="shared" si="38"/>
        <v>254.94112467306013</v>
      </c>
      <c r="L602" s="16">
        <f t="shared" si="39"/>
        <v>-3.9827410467264679E-3</v>
      </c>
    </row>
    <row r="603" spans="1:12">
      <c r="A603" s="11">
        <v>46143</v>
      </c>
      <c r="B603" s="6" t="s">
        <v>80</v>
      </c>
      <c r="C603" s="6" t="s">
        <v>1144</v>
      </c>
      <c r="D603" s="22">
        <v>105009.86</v>
      </c>
      <c r="E603" s="22">
        <v>73997.06</v>
      </c>
      <c r="F603" s="6">
        <v>1426</v>
      </c>
      <c r="G603" s="6">
        <v>28</v>
      </c>
      <c r="H603" s="6">
        <v>18</v>
      </c>
      <c r="I603" s="13">
        <f t="shared" si="36"/>
        <v>1398</v>
      </c>
      <c r="J603" s="16">
        <f t="shared" si="37"/>
        <v>0.70466773310620545</v>
      </c>
      <c r="K603" s="23">
        <f t="shared" si="38"/>
        <v>75.114349070100147</v>
      </c>
      <c r="L603" s="16">
        <f t="shared" si="39"/>
        <v>5.3617154487410668E-2</v>
      </c>
    </row>
    <row r="604" spans="1:12">
      <c r="A604" s="11">
        <v>46143</v>
      </c>
      <c r="B604" s="6" t="s">
        <v>80</v>
      </c>
      <c r="C604" s="6" t="s">
        <v>1145</v>
      </c>
      <c r="D604" s="22">
        <v>164751.07</v>
      </c>
      <c r="E604" s="22">
        <v>123424.27</v>
      </c>
      <c r="F604" s="6">
        <v>956</v>
      </c>
      <c r="G604" s="6">
        <v>20</v>
      </c>
      <c r="H604" s="6">
        <v>18</v>
      </c>
      <c r="I604" s="13">
        <f t="shared" si="36"/>
        <v>936</v>
      </c>
      <c r="J604" s="16">
        <f t="shared" si="37"/>
        <v>0.74915610563257651</v>
      </c>
      <c r="K604" s="23">
        <f t="shared" si="38"/>
        <v>176.01610042735044</v>
      </c>
      <c r="L604" s="16">
        <f t="shared" si="39"/>
        <v>5.6321003064369046E-2</v>
      </c>
    </row>
    <row r="605" spans="1:12">
      <c r="A605" s="11">
        <v>46143</v>
      </c>
      <c r="B605" s="6" t="s">
        <v>82</v>
      </c>
      <c r="C605" s="6" t="s">
        <v>1143</v>
      </c>
      <c r="D605" s="22">
        <v>313196.02</v>
      </c>
      <c r="E605" s="22">
        <v>241352.82</v>
      </c>
      <c r="F605" s="6">
        <v>1278</v>
      </c>
      <c r="G605" s="6">
        <v>17</v>
      </c>
      <c r="H605" s="6">
        <v>17</v>
      </c>
      <c r="I605" s="13">
        <f t="shared" si="36"/>
        <v>1261</v>
      </c>
      <c r="J605" s="16">
        <f t="shared" si="37"/>
        <v>0.77061266615073842</v>
      </c>
      <c r="K605" s="23">
        <f t="shared" si="38"/>
        <v>248.37114988104679</v>
      </c>
      <c r="L605" s="16">
        <f t="shared" si="39"/>
        <v>0.18327938488033846</v>
      </c>
    </row>
    <row r="606" spans="1:12">
      <c r="A606" s="11">
        <v>46143</v>
      </c>
      <c r="B606" s="6" t="s">
        <v>82</v>
      </c>
      <c r="C606" s="6" t="s">
        <v>1144</v>
      </c>
      <c r="D606" s="22">
        <v>107767.91</v>
      </c>
      <c r="E606" s="22">
        <v>75654.710000000006</v>
      </c>
      <c r="F606" s="6">
        <v>1520</v>
      </c>
      <c r="G606" s="6">
        <v>31</v>
      </c>
      <c r="H606" s="6">
        <v>17</v>
      </c>
      <c r="I606" s="13">
        <f t="shared" si="36"/>
        <v>1489</v>
      </c>
      <c r="J606" s="16">
        <f t="shared" si="37"/>
        <v>0.70201519172080074</v>
      </c>
      <c r="K606" s="23">
        <f t="shared" si="38"/>
        <v>72.376030893216921</v>
      </c>
      <c r="L606" s="16">
        <f t="shared" si="39"/>
        <v>0.14504714738329283</v>
      </c>
    </row>
    <row r="607" spans="1:12">
      <c r="A607" s="11">
        <v>46143</v>
      </c>
      <c r="B607" s="6" t="s">
        <v>82</v>
      </c>
      <c r="C607" s="6" t="s">
        <v>1145</v>
      </c>
      <c r="D607" s="22">
        <v>164326.31</v>
      </c>
      <c r="E607" s="22">
        <v>123339.11</v>
      </c>
      <c r="F607" s="6">
        <v>1045</v>
      </c>
      <c r="G607" s="6">
        <v>17</v>
      </c>
      <c r="H607" s="6">
        <v>17</v>
      </c>
      <c r="I607" s="13">
        <f t="shared" si="36"/>
        <v>1028</v>
      </c>
      <c r="J607" s="16">
        <f t="shared" si="37"/>
        <v>0.75057432981973493</v>
      </c>
      <c r="K607" s="23">
        <f t="shared" si="38"/>
        <v>159.85049610894941</v>
      </c>
      <c r="L607" s="16">
        <f t="shared" si="39"/>
        <v>0.30530511646136094</v>
      </c>
    </row>
    <row r="608" spans="1:12">
      <c r="A608" s="11">
        <v>46143</v>
      </c>
      <c r="B608" s="6" t="s">
        <v>83</v>
      </c>
      <c r="C608" s="6" t="s">
        <v>1143</v>
      </c>
      <c r="D608" s="22">
        <v>375338.16</v>
      </c>
      <c r="E608" s="22">
        <v>288286.36</v>
      </c>
      <c r="F608" s="6">
        <v>1607</v>
      </c>
      <c r="G608" s="6">
        <v>32</v>
      </c>
      <c r="H608" s="6">
        <v>21</v>
      </c>
      <c r="I608" s="13">
        <f t="shared" si="36"/>
        <v>1575</v>
      </c>
      <c r="J608" s="16">
        <f t="shared" si="37"/>
        <v>0.76807101095183072</v>
      </c>
      <c r="K608" s="23">
        <f t="shared" si="38"/>
        <v>238.30994285714283</v>
      </c>
      <c r="L608" s="16">
        <f t="shared" si="39"/>
        <v>9.4511920495832014E-2</v>
      </c>
    </row>
    <row r="609" spans="1:12">
      <c r="A609" s="11">
        <v>46143</v>
      </c>
      <c r="B609" s="6" t="s">
        <v>83</v>
      </c>
      <c r="C609" s="6" t="s">
        <v>1144</v>
      </c>
      <c r="D609" s="22">
        <v>142262.81</v>
      </c>
      <c r="E609" s="22">
        <v>100524.61</v>
      </c>
      <c r="F609" s="6">
        <v>1918</v>
      </c>
      <c r="G609" s="6">
        <v>38</v>
      </c>
      <c r="H609" s="6">
        <v>21</v>
      </c>
      <c r="I609" s="13">
        <f t="shared" si="36"/>
        <v>1880</v>
      </c>
      <c r="J609" s="16">
        <f t="shared" si="37"/>
        <v>0.70661200913998534</v>
      </c>
      <c r="K609" s="23">
        <f t="shared" si="38"/>
        <v>75.671707446808512</v>
      </c>
      <c r="L609" s="16">
        <f t="shared" si="39"/>
        <v>0.1089142598443622</v>
      </c>
    </row>
    <row r="610" spans="1:12">
      <c r="A610" s="11">
        <v>46143</v>
      </c>
      <c r="B610" s="6" t="s">
        <v>83</v>
      </c>
      <c r="C610" s="6" t="s">
        <v>1145</v>
      </c>
      <c r="D610" s="22">
        <v>213990.65</v>
      </c>
      <c r="E610" s="22">
        <v>159279.04999999999</v>
      </c>
      <c r="F610" s="6">
        <v>1361</v>
      </c>
      <c r="G610" s="6">
        <v>33</v>
      </c>
      <c r="H610" s="6">
        <v>21</v>
      </c>
      <c r="I610" s="13">
        <f t="shared" si="36"/>
        <v>1328</v>
      </c>
      <c r="J610" s="16">
        <f t="shared" si="37"/>
        <v>0.74432714700385272</v>
      </c>
      <c r="K610" s="23">
        <f t="shared" si="38"/>
        <v>161.13753765060241</v>
      </c>
      <c r="L610" s="16">
        <f t="shared" si="39"/>
        <v>0.12663427679739048</v>
      </c>
    </row>
    <row r="611" spans="1:12">
      <c r="A611" s="11">
        <v>46143</v>
      </c>
      <c r="B611" s="6" t="s">
        <v>84</v>
      </c>
      <c r="C611" s="6" t="s">
        <v>1143</v>
      </c>
      <c r="D611" s="22">
        <v>403181.09</v>
      </c>
      <c r="E611" s="22">
        <v>310196.99</v>
      </c>
      <c r="F611" s="6">
        <v>1667</v>
      </c>
      <c r="G611" s="6">
        <v>40</v>
      </c>
      <c r="H611" s="6">
        <v>24</v>
      </c>
      <c r="I611" s="13">
        <f t="shared" si="36"/>
        <v>1627</v>
      </c>
      <c r="J611" s="16">
        <f t="shared" si="37"/>
        <v>0.76937385629866706</v>
      </c>
      <c r="K611" s="23">
        <f t="shared" si="38"/>
        <v>247.80644744929319</v>
      </c>
      <c r="L611" s="16">
        <f t="shared" si="39"/>
        <v>9.661718529772112E-2</v>
      </c>
    </row>
    <row r="612" spans="1:12">
      <c r="A612" s="11">
        <v>46143</v>
      </c>
      <c r="B612" s="6" t="s">
        <v>84</v>
      </c>
      <c r="C612" s="6" t="s">
        <v>1144</v>
      </c>
      <c r="D612" s="22">
        <v>146715.93</v>
      </c>
      <c r="E612" s="22">
        <v>103581.93</v>
      </c>
      <c r="F612" s="6">
        <v>2020</v>
      </c>
      <c r="G612" s="6">
        <v>28</v>
      </c>
      <c r="H612" s="6">
        <v>24</v>
      </c>
      <c r="I612" s="13">
        <f t="shared" si="36"/>
        <v>1992</v>
      </c>
      <c r="J612" s="16">
        <f t="shared" si="37"/>
        <v>0.7060032949387296</v>
      </c>
      <c r="K612" s="23">
        <f t="shared" si="38"/>
        <v>73.65257530120482</v>
      </c>
      <c r="L612" s="16">
        <f t="shared" si="39"/>
        <v>0.10771615314963046</v>
      </c>
    </row>
    <row r="613" spans="1:12">
      <c r="A613" s="11">
        <v>46143</v>
      </c>
      <c r="B613" s="6" t="s">
        <v>84</v>
      </c>
      <c r="C613" s="6" t="s">
        <v>1145</v>
      </c>
      <c r="D613" s="22">
        <v>205160.72</v>
      </c>
      <c r="E613" s="22">
        <v>152912.72</v>
      </c>
      <c r="F613" s="6">
        <v>1400</v>
      </c>
      <c r="G613" s="6">
        <v>33</v>
      </c>
      <c r="H613" s="6">
        <v>24</v>
      </c>
      <c r="I613" s="13">
        <f t="shared" si="36"/>
        <v>1367</v>
      </c>
      <c r="J613" s="16">
        <f t="shared" si="37"/>
        <v>0.74533136752493367</v>
      </c>
      <c r="K613" s="23">
        <f t="shared" si="38"/>
        <v>150.08099487929772</v>
      </c>
      <c r="L613" s="16">
        <f t="shared" si="39"/>
        <v>-5.312426818845617E-2</v>
      </c>
    </row>
    <row r="614" spans="1:12">
      <c r="A614" s="11">
        <v>46174</v>
      </c>
      <c r="B614" s="6" t="s">
        <v>53</v>
      </c>
      <c r="C614" s="6" t="s">
        <v>1143</v>
      </c>
      <c r="D614" s="22">
        <v>140015.26999999999</v>
      </c>
      <c r="E614" s="22">
        <v>106662.17</v>
      </c>
      <c r="F614" s="6">
        <v>614</v>
      </c>
      <c r="G614" s="6">
        <v>10</v>
      </c>
      <c r="H614" s="6">
        <v>8</v>
      </c>
      <c r="I614" s="13">
        <f t="shared" si="36"/>
        <v>604</v>
      </c>
      <c r="J614" s="16">
        <f t="shared" si="37"/>
        <v>0.76178955338228471</v>
      </c>
      <c r="K614" s="23">
        <f t="shared" si="38"/>
        <v>231.8133609271523</v>
      </c>
      <c r="L614" s="16">
        <f t="shared" si="39"/>
        <v>0.22817503445093834</v>
      </c>
    </row>
    <row r="615" spans="1:12">
      <c r="A615" s="11">
        <v>46174</v>
      </c>
      <c r="B615" s="6" t="s">
        <v>53</v>
      </c>
      <c r="C615" s="6" t="s">
        <v>1144</v>
      </c>
      <c r="D615" s="22">
        <v>55894.03</v>
      </c>
      <c r="E615" s="22">
        <v>39642.83</v>
      </c>
      <c r="F615" s="6">
        <v>760</v>
      </c>
      <c r="G615" s="6">
        <v>10</v>
      </c>
      <c r="H615" s="6">
        <v>8</v>
      </c>
      <c r="I615" s="13">
        <f t="shared" si="36"/>
        <v>750</v>
      </c>
      <c r="J615" s="16">
        <f t="shared" si="37"/>
        <v>0.70924980717976505</v>
      </c>
      <c r="K615" s="23">
        <f t="shared" si="38"/>
        <v>74.525373333333334</v>
      </c>
      <c r="L615" s="16">
        <f t="shared" si="39"/>
        <v>0.48038910582098726</v>
      </c>
    </row>
    <row r="616" spans="1:12">
      <c r="A616" s="11">
        <v>46174</v>
      </c>
      <c r="B616" s="6" t="s">
        <v>53</v>
      </c>
      <c r="C616" s="6" t="s">
        <v>1145</v>
      </c>
      <c r="D616" s="22">
        <v>75171.72</v>
      </c>
      <c r="E616" s="22">
        <v>56371.32</v>
      </c>
      <c r="F616" s="6">
        <v>543</v>
      </c>
      <c r="G616" s="6">
        <v>11</v>
      </c>
      <c r="H616" s="6">
        <v>8</v>
      </c>
      <c r="I616" s="13">
        <f t="shared" si="36"/>
        <v>532</v>
      </c>
      <c r="J616" s="16">
        <f t="shared" si="37"/>
        <v>0.74990062752322284</v>
      </c>
      <c r="K616" s="23">
        <f t="shared" si="38"/>
        <v>141.30022556390978</v>
      </c>
      <c r="L616" s="16">
        <f t="shared" si="39"/>
        <v>-7.7583547519987195E-2</v>
      </c>
    </row>
    <row r="617" spans="1:12">
      <c r="A617" s="11">
        <v>46174</v>
      </c>
      <c r="B617" s="6" t="s">
        <v>57</v>
      </c>
      <c r="C617" s="6" t="s">
        <v>1143</v>
      </c>
      <c r="D617" s="22">
        <v>133622.28</v>
      </c>
      <c r="E617" s="22">
        <v>102472.48</v>
      </c>
      <c r="F617" s="6">
        <v>528</v>
      </c>
      <c r="G617" s="6">
        <v>3</v>
      </c>
      <c r="H617" s="6">
        <v>10</v>
      </c>
      <c r="I617" s="13">
        <f t="shared" si="36"/>
        <v>525</v>
      </c>
      <c r="J617" s="16">
        <f t="shared" si="37"/>
        <v>0.76688169068810974</v>
      </c>
      <c r="K617" s="23">
        <f t="shared" si="38"/>
        <v>254.51862857142856</v>
      </c>
      <c r="L617" s="16">
        <f t="shared" si="39"/>
        <v>0.23377471281433504</v>
      </c>
    </row>
    <row r="618" spans="1:12">
      <c r="A618" s="11">
        <v>46174</v>
      </c>
      <c r="B618" s="6" t="s">
        <v>57</v>
      </c>
      <c r="C618" s="6" t="s">
        <v>1144</v>
      </c>
      <c r="D618" s="22">
        <v>40428.49</v>
      </c>
      <c r="E618" s="22">
        <v>28420.69</v>
      </c>
      <c r="F618" s="6">
        <v>573</v>
      </c>
      <c r="G618" s="6">
        <v>11</v>
      </c>
      <c r="H618" s="6">
        <v>10</v>
      </c>
      <c r="I618" s="13">
        <f t="shared" si="36"/>
        <v>562</v>
      </c>
      <c r="J618" s="16">
        <f t="shared" si="37"/>
        <v>0.70298668092723715</v>
      </c>
      <c r="K618" s="23">
        <f t="shared" si="38"/>
        <v>71.936814946619208</v>
      </c>
      <c r="L618" s="16">
        <f t="shared" si="39"/>
        <v>6.1315844289908661E-3</v>
      </c>
    </row>
    <row r="619" spans="1:12">
      <c r="A619" s="11">
        <v>46174</v>
      </c>
      <c r="B619" s="6" t="s">
        <v>57</v>
      </c>
      <c r="C619" s="6" t="s">
        <v>1145</v>
      </c>
      <c r="D619" s="22">
        <v>63431.16</v>
      </c>
      <c r="E619" s="22">
        <v>46994.76</v>
      </c>
      <c r="F619" s="6">
        <v>451</v>
      </c>
      <c r="G619" s="6">
        <v>16</v>
      </c>
      <c r="H619" s="6">
        <v>10</v>
      </c>
      <c r="I619" s="13">
        <f t="shared" si="36"/>
        <v>435</v>
      </c>
      <c r="J619" s="16">
        <f t="shared" si="37"/>
        <v>0.7408781425406693</v>
      </c>
      <c r="K619" s="23">
        <f t="shared" si="38"/>
        <v>145.81875862068966</v>
      </c>
      <c r="L619" s="16">
        <f t="shared" si="39"/>
        <v>-1.9577336282224134E-2</v>
      </c>
    </row>
    <row r="620" spans="1:12">
      <c r="A620" s="11">
        <v>46174</v>
      </c>
      <c r="B620" s="6" t="s">
        <v>61</v>
      </c>
      <c r="C620" s="6" t="s">
        <v>1143</v>
      </c>
      <c r="D620" s="22">
        <v>122162.68</v>
      </c>
      <c r="E620" s="22">
        <v>94716.58</v>
      </c>
      <c r="F620" s="6">
        <v>494</v>
      </c>
      <c r="G620" s="6">
        <v>7</v>
      </c>
      <c r="H620" s="6">
        <v>8</v>
      </c>
      <c r="I620" s="13">
        <f t="shared" si="36"/>
        <v>487</v>
      </c>
      <c r="J620" s="16">
        <f t="shared" si="37"/>
        <v>0.77533154970077611</v>
      </c>
      <c r="K620" s="23">
        <f t="shared" si="38"/>
        <v>250.84739219712523</v>
      </c>
      <c r="L620" s="16">
        <f t="shared" si="39"/>
        <v>-5.6480046489118529E-2</v>
      </c>
    </row>
    <row r="621" spans="1:12">
      <c r="A621" s="11">
        <v>46174</v>
      </c>
      <c r="B621" s="6" t="s">
        <v>61</v>
      </c>
      <c r="C621" s="6" t="s">
        <v>1144</v>
      </c>
      <c r="D621" s="22">
        <v>43751.48</v>
      </c>
      <c r="E621" s="22">
        <v>30668.48</v>
      </c>
      <c r="F621" s="6">
        <v>639</v>
      </c>
      <c r="G621" s="6">
        <v>9</v>
      </c>
      <c r="H621" s="6">
        <v>8</v>
      </c>
      <c r="I621" s="13">
        <f t="shared" si="36"/>
        <v>630</v>
      </c>
      <c r="J621" s="16">
        <f t="shared" si="37"/>
        <v>0.70097011575379842</v>
      </c>
      <c r="K621" s="23">
        <f t="shared" si="38"/>
        <v>69.446793650793651</v>
      </c>
      <c r="L621" s="16">
        <f t="shared" si="39"/>
        <v>-0.17832951684217258</v>
      </c>
    </row>
    <row r="622" spans="1:12">
      <c r="A622" s="11">
        <v>46174</v>
      </c>
      <c r="B622" s="6" t="s">
        <v>61</v>
      </c>
      <c r="C622" s="6" t="s">
        <v>1145</v>
      </c>
      <c r="D622" s="22">
        <v>68436.62</v>
      </c>
      <c r="E622" s="22">
        <v>51046.22</v>
      </c>
      <c r="F622" s="6">
        <v>412</v>
      </c>
      <c r="G622" s="6">
        <v>10</v>
      </c>
      <c r="H622" s="6">
        <v>8</v>
      </c>
      <c r="I622" s="13">
        <f t="shared" si="36"/>
        <v>402</v>
      </c>
      <c r="J622" s="16">
        <f t="shared" si="37"/>
        <v>0.74589043117558995</v>
      </c>
      <c r="K622" s="23">
        <f t="shared" si="38"/>
        <v>170.24034825870646</v>
      </c>
      <c r="L622" s="16">
        <f t="shared" si="39"/>
        <v>-9.2807800435431353E-2</v>
      </c>
    </row>
    <row r="623" spans="1:12">
      <c r="A623" s="11">
        <v>46174</v>
      </c>
      <c r="B623" s="6" t="s">
        <v>65</v>
      </c>
      <c r="C623" s="6" t="s">
        <v>1143</v>
      </c>
      <c r="D623" s="22">
        <v>245362.06</v>
      </c>
      <c r="E623" s="22">
        <v>188703.26</v>
      </c>
      <c r="F623" s="6">
        <v>1036</v>
      </c>
      <c r="G623" s="6">
        <v>21</v>
      </c>
      <c r="H623" s="6">
        <v>15</v>
      </c>
      <c r="I623" s="13">
        <f t="shared" si="36"/>
        <v>1015</v>
      </c>
      <c r="J623" s="16">
        <f t="shared" si="37"/>
        <v>0.76908084322409098</v>
      </c>
      <c r="K623" s="23">
        <f t="shared" si="38"/>
        <v>241.73601970443349</v>
      </c>
      <c r="L623" s="16">
        <f t="shared" si="39"/>
        <v>4.3627526270069605E-2</v>
      </c>
    </row>
    <row r="624" spans="1:12">
      <c r="A624" s="11">
        <v>46174</v>
      </c>
      <c r="B624" s="6" t="s">
        <v>65</v>
      </c>
      <c r="C624" s="6" t="s">
        <v>1144</v>
      </c>
      <c r="D624" s="22">
        <v>82184.11</v>
      </c>
      <c r="E624" s="22">
        <v>57940.31</v>
      </c>
      <c r="F624" s="6">
        <v>1220</v>
      </c>
      <c r="G624" s="6">
        <v>25</v>
      </c>
      <c r="H624" s="6">
        <v>15</v>
      </c>
      <c r="I624" s="13">
        <f t="shared" si="36"/>
        <v>1195</v>
      </c>
      <c r="J624" s="16">
        <f t="shared" si="37"/>
        <v>0.70500623539027185</v>
      </c>
      <c r="K624" s="23">
        <f t="shared" si="38"/>
        <v>68.77331380753138</v>
      </c>
      <c r="L624" s="16">
        <f t="shared" si="39"/>
        <v>-1.5541873493754466E-2</v>
      </c>
    </row>
    <row r="625" spans="1:12">
      <c r="A625" s="11">
        <v>46174</v>
      </c>
      <c r="B625" s="6" t="s">
        <v>65</v>
      </c>
      <c r="C625" s="6" t="s">
        <v>1145</v>
      </c>
      <c r="D625" s="22">
        <v>130571.95</v>
      </c>
      <c r="E625" s="22">
        <v>97760.35</v>
      </c>
      <c r="F625" s="6">
        <v>853</v>
      </c>
      <c r="G625" s="6">
        <v>18</v>
      </c>
      <c r="H625" s="6">
        <v>15</v>
      </c>
      <c r="I625" s="13">
        <f t="shared" si="36"/>
        <v>835</v>
      </c>
      <c r="J625" s="16">
        <f t="shared" si="37"/>
        <v>0.74870866215906251</v>
      </c>
      <c r="K625" s="23">
        <f t="shared" si="38"/>
        <v>156.37359281437125</v>
      </c>
      <c r="L625" s="16">
        <f t="shared" si="39"/>
        <v>0.13340568086699678</v>
      </c>
    </row>
    <row r="626" spans="1:12">
      <c r="A626" s="11">
        <v>46174</v>
      </c>
      <c r="B626" s="6" t="s">
        <v>68</v>
      </c>
      <c r="C626" s="6" t="s">
        <v>1143</v>
      </c>
      <c r="D626" s="22">
        <v>234360.05</v>
      </c>
      <c r="E626" s="22">
        <v>179473.35</v>
      </c>
      <c r="F626" s="6">
        <v>963</v>
      </c>
      <c r="G626" s="6">
        <v>20</v>
      </c>
      <c r="H626" s="6">
        <v>17</v>
      </c>
      <c r="I626" s="13">
        <f t="shared" si="36"/>
        <v>943</v>
      </c>
      <c r="J626" s="16">
        <f t="shared" si="37"/>
        <v>0.76580180794465613</v>
      </c>
      <c r="K626" s="23">
        <f t="shared" si="38"/>
        <v>248.52603393425238</v>
      </c>
      <c r="L626" s="16">
        <f t="shared" si="39"/>
        <v>0.15977758958421373</v>
      </c>
    </row>
    <row r="627" spans="1:12">
      <c r="A627" s="11">
        <v>46174</v>
      </c>
      <c r="B627" s="6" t="s">
        <v>68</v>
      </c>
      <c r="C627" s="6" t="s">
        <v>1144</v>
      </c>
      <c r="D627" s="22">
        <v>89781.14</v>
      </c>
      <c r="E627" s="22">
        <v>63706.14</v>
      </c>
      <c r="F627" s="6">
        <v>1165</v>
      </c>
      <c r="G627" s="6">
        <v>24</v>
      </c>
      <c r="H627" s="6">
        <v>17</v>
      </c>
      <c r="I627" s="13">
        <f t="shared" si="36"/>
        <v>1141</v>
      </c>
      <c r="J627" s="16">
        <f t="shared" si="37"/>
        <v>0.70957152025469938</v>
      </c>
      <c r="K627" s="23">
        <f t="shared" si="38"/>
        <v>78.686362839614375</v>
      </c>
      <c r="L627" s="16">
        <f t="shared" si="39"/>
        <v>0.16957761171845087</v>
      </c>
    </row>
    <row r="628" spans="1:12">
      <c r="A628" s="11">
        <v>46174</v>
      </c>
      <c r="B628" s="6" t="s">
        <v>68</v>
      </c>
      <c r="C628" s="6" t="s">
        <v>1145</v>
      </c>
      <c r="D628" s="22">
        <v>123436.56</v>
      </c>
      <c r="E628" s="22">
        <v>91612.56</v>
      </c>
      <c r="F628" s="6">
        <v>786</v>
      </c>
      <c r="G628" s="6">
        <v>8</v>
      </c>
      <c r="H628" s="6">
        <v>17</v>
      </c>
      <c r="I628" s="13">
        <f t="shared" si="36"/>
        <v>778</v>
      </c>
      <c r="J628" s="16">
        <f t="shared" si="37"/>
        <v>0.74218335313297779</v>
      </c>
      <c r="K628" s="23">
        <f t="shared" si="38"/>
        <v>158.65881748071979</v>
      </c>
      <c r="L628" s="16">
        <f t="shared" si="39"/>
        <v>0.1437727372169133</v>
      </c>
    </row>
    <row r="629" spans="1:12">
      <c r="A629" s="11">
        <v>46174</v>
      </c>
      <c r="B629" s="6" t="s">
        <v>71</v>
      </c>
      <c r="C629" s="6" t="s">
        <v>1143</v>
      </c>
      <c r="D629" s="22">
        <v>176670.75</v>
      </c>
      <c r="E629" s="22">
        <v>135220.54999999999</v>
      </c>
      <c r="F629" s="6">
        <v>733</v>
      </c>
      <c r="G629" s="6">
        <v>12</v>
      </c>
      <c r="H629" s="6">
        <v>14</v>
      </c>
      <c r="I629" s="13">
        <f t="shared" si="36"/>
        <v>721</v>
      </c>
      <c r="J629" s="16">
        <f t="shared" si="37"/>
        <v>0.76538164919773077</v>
      </c>
      <c r="K629" s="23">
        <f t="shared" si="38"/>
        <v>245.03571428571428</v>
      </c>
      <c r="L629" s="16">
        <f t="shared" si="39"/>
        <v>0.30946876722343997</v>
      </c>
    </row>
    <row r="630" spans="1:12">
      <c r="A630" s="11">
        <v>46174</v>
      </c>
      <c r="B630" s="6" t="s">
        <v>71</v>
      </c>
      <c r="C630" s="6" t="s">
        <v>1144</v>
      </c>
      <c r="D630" s="22">
        <v>63934.35</v>
      </c>
      <c r="E630" s="22">
        <v>45490.75</v>
      </c>
      <c r="F630" s="6">
        <v>872</v>
      </c>
      <c r="G630" s="6">
        <v>15</v>
      </c>
      <c r="H630" s="6">
        <v>14</v>
      </c>
      <c r="I630" s="13">
        <f t="shared" si="36"/>
        <v>857</v>
      </c>
      <c r="J630" s="16">
        <f t="shared" si="37"/>
        <v>0.71152283553363727</v>
      </c>
      <c r="K630" s="23">
        <f t="shared" si="38"/>
        <v>74.602508751458572</v>
      </c>
      <c r="L630" s="16">
        <f t="shared" si="39"/>
        <v>0.49619587716442792</v>
      </c>
    </row>
    <row r="631" spans="1:12">
      <c r="A631" s="11">
        <v>46174</v>
      </c>
      <c r="B631" s="6" t="s">
        <v>71</v>
      </c>
      <c r="C631" s="6" t="s">
        <v>1145</v>
      </c>
      <c r="D631" s="22">
        <v>95267.88</v>
      </c>
      <c r="E631" s="22">
        <v>71067.48</v>
      </c>
      <c r="F631" s="6">
        <v>588</v>
      </c>
      <c r="G631" s="6">
        <v>13</v>
      </c>
      <c r="H631" s="6">
        <v>14</v>
      </c>
      <c r="I631" s="13">
        <f t="shared" si="36"/>
        <v>575</v>
      </c>
      <c r="J631" s="16">
        <f t="shared" si="37"/>
        <v>0.74597524370228452</v>
      </c>
      <c r="K631" s="23">
        <f t="shared" si="38"/>
        <v>165.68326956521739</v>
      </c>
      <c r="L631" s="16">
        <f t="shared" si="39"/>
        <v>0.35523320573060024</v>
      </c>
    </row>
    <row r="632" spans="1:12">
      <c r="A632" s="11">
        <v>46174</v>
      </c>
      <c r="B632" s="6" t="s">
        <v>74</v>
      </c>
      <c r="C632" s="6" t="s">
        <v>1143</v>
      </c>
      <c r="D632" s="22">
        <v>893983.61</v>
      </c>
      <c r="E632" s="22">
        <v>687531.21</v>
      </c>
      <c r="F632" s="6">
        <v>3770</v>
      </c>
      <c r="G632" s="6">
        <v>58</v>
      </c>
      <c r="H632" s="6">
        <v>57</v>
      </c>
      <c r="I632" s="13">
        <f t="shared" si="36"/>
        <v>3712</v>
      </c>
      <c r="J632" s="16">
        <f t="shared" si="37"/>
        <v>0.76906466998874845</v>
      </c>
      <c r="K632" s="23">
        <f t="shared" si="38"/>
        <v>240.83610183189654</v>
      </c>
      <c r="L632" s="16">
        <f t="shared" si="39"/>
        <v>3.7244886451393455E-2</v>
      </c>
    </row>
    <row r="633" spans="1:12">
      <c r="A633" s="11">
        <v>46174</v>
      </c>
      <c r="B633" s="6" t="s">
        <v>74</v>
      </c>
      <c r="C633" s="6" t="s">
        <v>1144</v>
      </c>
      <c r="D633" s="22">
        <v>312829.58</v>
      </c>
      <c r="E633" s="22">
        <v>220337.18</v>
      </c>
      <c r="F633" s="6">
        <v>4455</v>
      </c>
      <c r="G633" s="6">
        <v>86</v>
      </c>
      <c r="H633" s="6">
        <v>57</v>
      </c>
      <c r="I633" s="13">
        <f t="shared" si="36"/>
        <v>4369</v>
      </c>
      <c r="J633" s="16">
        <f t="shared" si="37"/>
        <v>0.70433614366007202</v>
      </c>
      <c r="K633" s="23">
        <f t="shared" si="38"/>
        <v>71.602101167315183</v>
      </c>
      <c r="L633" s="16">
        <f t="shared" si="39"/>
        <v>8.515010858626737E-2</v>
      </c>
    </row>
    <row r="634" spans="1:12">
      <c r="A634" s="11">
        <v>46174</v>
      </c>
      <c r="B634" s="6" t="s">
        <v>74</v>
      </c>
      <c r="C634" s="6" t="s">
        <v>1145</v>
      </c>
      <c r="D634" s="22">
        <v>507106.15</v>
      </c>
      <c r="E634" s="22">
        <v>378606.55</v>
      </c>
      <c r="F634" s="6">
        <v>3208</v>
      </c>
      <c r="G634" s="6">
        <v>61</v>
      </c>
      <c r="H634" s="6">
        <v>57</v>
      </c>
      <c r="I634" s="13">
        <f t="shared" si="36"/>
        <v>3147</v>
      </c>
      <c r="J634" s="16">
        <f t="shared" si="37"/>
        <v>0.74660216603565144</v>
      </c>
      <c r="K634" s="23">
        <f t="shared" si="38"/>
        <v>161.13954559898318</v>
      </c>
      <c r="L634" s="16">
        <f t="shared" si="39"/>
        <v>0.17953470467214294</v>
      </c>
    </row>
    <row r="635" spans="1:12">
      <c r="A635" s="11">
        <v>46174</v>
      </c>
      <c r="B635" s="6" t="s">
        <v>77</v>
      </c>
      <c r="C635" s="6" t="s">
        <v>1143</v>
      </c>
      <c r="D635" s="22">
        <v>205891.71</v>
      </c>
      <c r="E635" s="22">
        <v>158246.31</v>
      </c>
      <c r="F635" s="6">
        <v>886</v>
      </c>
      <c r="G635" s="6">
        <v>22</v>
      </c>
      <c r="H635" s="6">
        <v>14</v>
      </c>
      <c r="I635" s="13">
        <f t="shared" si="36"/>
        <v>864</v>
      </c>
      <c r="J635" s="16">
        <f t="shared" si="37"/>
        <v>0.76859000296806512</v>
      </c>
      <c r="K635" s="23">
        <f t="shared" si="38"/>
        <v>238.30059027777776</v>
      </c>
      <c r="L635" s="16">
        <f t="shared" si="39"/>
        <v>4.5927674872153101E-2</v>
      </c>
    </row>
    <row r="636" spans="1:12">
      <c r="A636" s="11">
        <v>46174</v>
      </c>
      <c r="B636" s="6" t="s">
        <v>77</v>
      </c>
      <c r="C636" s="6" t="s">
        <v>1144</v>
      </c>
      <c r="D636" s="22">
        <v>74088.490000000005</v>
      </c>
      <c r="E636" s="22">
        <v>52192.49</v>
      </c>
      <c r="F636" s="6">
        <v>1035</v>
      </c>
      <c r="G636" s="6">
        <v>21</v>
      </c>
      <c r="H636" s="6">
        <v>14</v>
      </c>
      <c r="I636" s="13">
        <f t="shared" si="36"/>
        <v>1014</v>
      </c>
      <c r="J636" s="16">
        <f t="shared" si="37"/>
        <v>0.70446151622202036</v>
      </c>
      <c r="K636" s="23">
        <f t="shared" si="38"/>
        <v>73.065571992110463</v>
      </c>
      <c r="L636" s="16">
        <f t="shared" si="39"/>
        <v>9.6855222819080655E-2</v>
      </c>
    </row>
    <row r="637" spans="1:12">
      <c r="A637" s="11">
        <v>46174</v>
      </c>
      <c r="B637" s="6" t="s">
        <v>77</v>
      </c>
      <c r="C637" s="6" t="s">
        <v>1145</v>
      </c>
      <c r="D637" s="22">
        <v>110006.9</v>
      </c>
      <c r="E637" s="22">
        <v>82060.100000000006</v>
      </c>
      <c r="F637" s="6">
        <v>737</v>
      </c>
      <c r="G637" s="6">
        <v>17</v>
      </c>
      <c r="H637" s="6">
        <v>14</v>
      </c>
      <c r="I637" s="13">
        <f t="shared" si="36"/>
        <v>720</v>
      </c>
      <c r="J637" s="16">
        <f t="shared" si="37"/>
        <v>0.74595411742354356</v>
      </c>
      <c r="K637" s="23">
        <f t="shared" si="38"/>
        <v>152.7873611111111</v>
      </c>
      <c r="L637" s="16">
        <f t="shared" si="39"/>
        <v>5.6074925160184419E-2</v>
      </c>
    </row>
    <row r="638" spans="1:12">
      <c r="A638" s="11">
        <v>46174</v>
      </c>
      <c r="B638" s="6" t="s">
        <v>80</v>
      </c>
      <c r="C638" s="6" t="s">
        <v>1143</v>
      </c>
      <c r="D638" s="22">
        <v>255511.87</v>
      </c>
      <c r="E638" s="22">
        <v>196846.67</v>
      </c>
      <c r="F638" s="6">
        <v>1042</v>
      </c>
      <c r="G638" s="6">
        <v>16</v>
      </c>
      <c r="H638" s="6">
        <v>18</v>
      </c>
      <c r="I638" s="13">
        <f t="shared" si="36"/>
        <v>1026</v>
      </c>
      <c r="J638" s="16">
        <f t="shared" si="37"/>
        <v>0.77040127333418995</v>
      </c>
      <c r="K638" s="23">
        <f t="shared" si="38"/>
        <v>249.03691033138401</v>
      </c>
      <c r="L638" s="16">
        <f t="shared" si="39"/>
        <v>0.17728704569370946</v>
      </c>
    </row>
    <row r="639" spans="1:12">
      <c r="A639" s="11">
        <v>46174</v>
      </c>
      <c r="B639" s="6" t="s">
        <v>80</v>
      </c>
      <c r="C639" s="6" t="s">
        <v>1144</v>
      </c>
      <c r="D639" s="22">
        <v>73826.7</v>
      </c>
      <c r="E639" s="22">
        <v>52129.5</v>
      </c>
      <c r="F639" s="6">
        <v>1180</v>
      </c>
      <c r="G639" s="6">
        <v>24</v>
      </c>
      <c r="H639" s="6">
        <v>18</v>
      </c>
      <c r="I639" s="13">
        <f t="shared" si="36"/>
        <v>1156</v>
      </c>
      <c r="J639" s="16">
        <f t="shared" si="37"/>
        <v>0.70610632738562062</v>
      </c>
      <c r="K639" s="23">
        <f t="shared" si="38"/>
        <v>63.863927335640135</v>
      </c>
      <c r="L639" s="16">
        <f t="shared" si="39"/>
        <v>-9.2604674075283167E-2</v>
      </c>
    </row>
    <row r="640" spans="1:12">
      <c r="A640" s="11">
        <v>46174</v>
      </c>
      <c r="B640" s="6" t="s">
        <v>80</v>
      </c>
      <c r="C640" s="6" t="s">
        <v>1145</v>
      </c>
      <c r="D640" s="22">
        <v>140428.04</v>
      </c>
      <c r="E640" s="22">
        <v>105476.84</v>
      </c>
      <c r="F640" s="6">
        <v>910</v>
      </c>
      <c r="G640" s="6">
        <v>16</v>
      </c>
      <c r="H640" s="6">
        <v>18</v>
      </c>
      <c r="I640" s="13">
        <f t="shared" si="36"/>
        <v>894</v>
      </c>
      <c r="J640" s="16">
        <f t="shared" si="37"/>
        <v>0.7511095362436162</v>
      </c>
      <c r="K640" s="23">
        <f t="shared" si="38"/>
        <v>157.07834451901567</v>
      </c>
      <c r="L640" s="16">
        <f t="shared" si="39"/>
        <v>0.22450313541878764</v>
      </c>
    </row>
    <row r="641" spans="1:12">
      <c r="A641" s="11">
        <v>46174</v>
      </c>
      <c r="B641" s="6" t="s">
        <v>82</v>
      </c>
      <c r="C641" s="6" t="s">
        <v>1143</v>
      </c>
      <c r="D641" s="22">
        <v>286038.39</v>
      </c>
      <c r="E641" s="22">
        <v>221185.69</v>
      </c>
      <c r="F641" s="6">
        <v>1135</v>
      </c>
      <c r="G641" s="6">
        <v>19</v>
      </c>
      <c r="H641" s="6">
        <v>16</v>
      </c>
      <c r="I641" s="13">
        <f t="shared" si="36"/>
        <v>1116</v>
      </c>
      <c r="J641" s="16">
        <f t="shared" si="37"/>
        <v>0.77327274146662617</v>
      </c>
      <c r="K641" s="23">
        <f t="shared" si="38"/>
        <v>256.30680107526882</v>
      </c>
      <c r="L641" s="16">
        <f t="shared" si="39"/>
        <v>0.17616268637003829</v>
      </c>
    </row>
    <row r="642" spans="1:12">
      <c r="A642" s="11">
        <v>46174</v>
      </c>
      <c r="B642" s="6" t="s">
        <v>82</v>
      </c>
      <c r="C642" s="6" t="s">
        <v>1144</v>
      </c>
      <c r="D642" s="22">
        <v>99604.36</v>
      </c>
      <c r="E642" s="22">
        <v>70488.56</v>
      </c>
      <c r="F642" s="6">
        <v>1328</v>
      </c>
      <c r="G642" s="6">
        <v>16</v>
      </c>
      <c r="H642" s="6">
        <v>16</v>
      </c>
      <c r="I642" s="13">
        <f t="shared" ref="I642:I649" si="40">F642-G642</f>
        <v>1312</v>
      </c>
      <c r="J642" s="16">
        <f t="shared" ref="J642:J649" si="41">IFERROR(E642/D642,0)</f>
        <v>0.70768548686021371</v>
      </c>
      <c r="K642" s="23">
        <f t="shared" ref="K642:K649" si="42">IFERROR(D642/I642,0)</f>
        <v>75.917957317073174</v>
      </c>
      <c r="L642" s="16">
        <f t="shared" ref="L642:L649" si="43">IFERROR(D642/SUMIFS($D$2:$D$649,$A$2:$A$649,EDATE(A642,-12),$B$2:$B$649,B642,$C$2:$C$649,C642)-1,"")</f>
        <v>0.23184587858612549</v>
      </c>
    </row>
    <row r="643" spans="1:12">
      <c r="A643" s="11">
        <v>46174</v>
      </c>
      <c r="B643" s="6" t="s">
        <v>82</v>
      </c>
      <c r="C643" s="6" t="s">
        <v>1145</v>
      </c>
      <c r="D643" s="22">
        <v>151389.87</v>
      </c>
      <c r="E643" s="22">
        <v>113093.07</v>
      </c>
      <c r="F643" s="6">
        <v>922</v>
      </c>
      <c r="G643" s="6">
        <v>23</v>
      </c>
      <c r="H643" s="6">
        <v>16</v>
      </c>
      <c r="I643" s="13">
        <f t="shared" si="40"/>
        <v>899</v>
      </c>
      <c r="J643" s="16">
        <f t="shared" si="41"/>
        <v>0.74703195134522549</v>
      </c>
      <c r="K643" s="23">
        <f t="shared" si="42"/>
        <v>168.39807563959954</v>
      </c>
      <c r="L643" s="16">
        <f t="shared" si="43"/>
        <v>0.23196318576074249</v>
      </c>
    </row>
    <row r="644" spans="1:12">
      <c r="A644" s="11">
        <v>46174</v>
      </c>
      <c r="B644" s="6" t="s">
        <v>83</v>
      </c>
      <c r="C644" s="6" t="s">
        <v>1143</v>
      </c>
      <c r="D644" s="22">
        <v>362799.3</v>
      </c>
      <c r="E644" s="22">
        <v>279154.2</v>
      </c>
      <c r="F644" s="6">
        <v>1519</v>
      </c>
      <c r="G644" s="6">
        <v>23</v>
      </c>
      <c r="H644" s="6">
        <v>21</v>
      </c>
      <c r="I644" s="13">
        <f t="shared" si="40"/>
        <v>1496</v>
      </c>
      <c r="J644" s="16">
        <f t="shared" si="41"/>
        <v>0.76944525526923568</v>
      </c>
      <c r="K644" s="23">
        <f t="shared" si="42"/>
        <v>242.5129010695187</v>
      </c>
      <c r="L644" s="16">
        <f t="shared" si="43"/>
        <v>0.12757837314182696</v>
      </c>
    </row>
    <row r="645" spans="1:12">
      <c r="A645" s="11">
        <v>46174</v>
      </c>
      <c r="B645" s="6" t="s">
        <v>83</v>
      </c>
      <c r="C645" s="6" t="s">
        <v>1144</v>
      </c>
      <c r="D645" s="22">
        <v>128887.44</v>
      </c>
      <c r="E645" s="22">
        <v>91037.04</v>
      </c>
      <c r="F645" s="6">
        <v>1693</v>
      </c>
      <c r="G645" s="6">
        <v>18</v>
      </c>
      <c r="H645" s="6">
        <v>21</v>
      </c>
      <c r="I645" s="13">
        <f t="shared" si="40"/>
        <v>1675</v>
      </c>
      <c r="J645" s="16">
        <f t="shared" si="41"/>
        <v>0.70632980219019004</v>
      </c>
      <c r="K645" s="23">
        <f t="shared" si="42"/>
        <v>76.947725373134332</v>
      </c>
      <c r="L645" s="16">
        <f t="shared" si="43"/>
        <v>0.24992547235591722</v>
      </c>
    </row>
    <row r="646" spans="1:12">
      <c r="A646" s="11">
        <v>46174</v>
      </c>
      <c r="B646" s="6" t="s">
        <v>83</v>
      </c>
      <c r="C646" s="6" t="s">
        <v>1145</v>
      </c>
      <c r="D646" s="22">
        <v>174191.16</v>
      </c>
      <c r="E646" s="22">
        <v>130268.76</v>
      </c>
      <c r="F646" s="6">
        <v>1160</v>
      </c>
      <c r="G646" s="6">
        <v>25</v>
      </c>
      <c r="H646" s="6">
        <v>21</v>
      </c>
      <c r="I646" s="13">
        <f t="shared" si="40"/>
        <v>1135</v>
      </c>
      <c r="J646" s="16">
        <f t="shared" si="41"/>
        <v>0.74784943162442907</v>
      </c>
      <c r="K646" s="23">
        <f t="shared" si="42"/>
        <v>153.47238766519826</v>
      </c>
      <c r="L646" s="16">
        <f t="shared" si="43"/>
        <v>-5.8046020085727568E-2</v>
      </c>
    </row>
    <row r="647" spans="1:12">
      <c r="A647" s="11">
        <v>46174</v>
      </c>
      <c r="B647" s="6" t="s">
        <v>84</v>
      </c>
      <c r="C647" s="6" t="s">
        <v>1143</v>
      </c>
      <c r="D647" s="22">
        <v>388067.77</v>
      </c>
      <c r="E647" s="22">
        <v>298382.57</v>
      </c>
      <c r="F647" s="6">
        <v>1620</v>
      </c>
      <c r="G647" s="6">
        <v>38</v>
      </c>
      <c r="H647" s="6">
        <v>25</v>
      </c>
      <c r="I647" s="13">
        <f t="shared" si="40"/>
        <v>1582</v>
      </c>
      <c r="J647" s="16">
        <f t="shared" si="41"/>
        <v>0.76889294362167715</v>
      </c>
      <c r="K647" s="23">
        <f t="shared" si="42"/>
        <v>245.30200379266753</v>
      </c>
      <c r="L647" s="16">
        <f t="shared" si="43"/>
        <v>0.13610037883794712</v>
      </c>
    </row>
    <row r="648" spans="1:12">
      <c r="A648" s="11">
        <v>46174</v>
      </c>
      <c r="B648" s="6" t="s">
        <v>84</v>
      </c>
      <c r="C648" s="6" t="s">
        <v>1144</v>
      </c>
      <c r="D648" s="22">
        <v>138353.42000000001</v>
      </c>
      <c r="E648" s="22">
        <v>97599.42</v>
      </c>
      <c r="F648" s="6">
        <v>1957</v>
      </c>
      <c r="G648" s="6">
        <v>33</v>
      </c>
      <c r="H648" s="6">
        <v>25</v>
      </c>
      <c r="I648" s="13">
        <f t="shared" si="40"/>
        <v>1924</v>
      </c>
      <c r="J648" s="16">
        <f t="shared" si="41"/>
        <v>0.70543554326304325</v>
      </c>
      <c r="K648" s="23">
        <f t="shared" si="42"/>
        <v>71.909261954261964</v>
      </c>
      <c r="L648" s="16">
        <f t="shared" si="43"/>
        <v>0.15521969798368862</v>
      </c>
    </row>
    <row r="649" spans="1:12">
      <c r="A649" s="11">
        <v>46174</v>
      </c>
      <c r="B649" s="6" t="s">
        <v>84</v>
      </c>
      <c r="C649" s="6" t="s">
        <v>1145</v>
      </c>
      <c r="D649" s="22">
        <v>202317.69</v>
      </c>
      <c r="E649" s="22">
        <v>151816.89000000001</v>
      </c>
      <c r="F649" s="6">
        <v>1349</v>
      </c>
      <c r="G649" s="6">
        <v>31</v>
      </c>
      <c r="H649" s="6">
        <v>25</v>
      </c>
      <c r="I649" s="13">
        <f t="shared" si="40"/>
        <v>1318</v>
      </c>
      <c r="J649" s="16">
        <f t="shared" si="41"/>
        <v>0.75038860912261307</v>
      </c>
      <c r="K649" s="23">
        <f t="shared" si="42"/>
        <v>153.5035584218513</v>
      </c>
      <c r="L649" s="16">
        <f t="shared" si="43"/>
        <v>0.13523927999690266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17"/>
  <sheetViews>
    <sheetView showGridLines="0" workbookViewId="0"/>
  </sheetViews>
  <sheetFormatPr baseColWidth="10" defaultColWidth="8.83203125" defaultRowHeight="14"/>
  <cols>
    <col min="1" max="1" width="12" customWidth="1"/>
    <col min="2" max="2" width="10" customWidth="1"/>
    <col min="3" max="3" width="16" customWidth="1"/>
    <col min="4" max="4" width="11" customWidth="1"/>
    <col min="5" max="5" width="13" customWidth="1"/>
    <col min="6" max="6" width="12" customWidth="1"/>
    <col min="7" max="7" width="16" customWidth="1"/>
    <col min="8" max="8" width="13" customWidth="1"/>
    <col min="9" max="9" width="11" customWidth="1"/>
    <col min="10" max="10" width="15" customWidth="1"/>
    <col min="11" max="11" width="13" customWidth="1"/>
    <col min="12" max="12" width="12" customWidth="1"/>
    <col min="13" max="14" width="11" customWidth="1"/>
    <col min="15" max="16" width="12" customWidth="1"/>
    <col min="17" max="17" width="10" customWidth="1"/>
    <col min="18" max="18" width="12" customWidth="1"/>
  </cols>
  <sheetData>
    <row r="1" spans="1:18" ht="30" customHeight="1">
      <c r="A1" s="2" t="s">
        <v>1132</v>
      </c>
      <c r="B1" s="3" t="s">
        <v>48</v>
      </c>
      <c r="C1" s="3" t="s">
        <v>1134</v>
      </c>
      <c r="D1" s="3" t="s">
        <v>1146</v>
      </c>
      <c r="E1" s="3" t="s">
        <v>1138</v>
      </c>
      <c r="F1" s="3" t="s">
        <v>1147</v>
      </c>
      <c r="G1" s="3" t="s">
        <v>1135</v>
      </c>
      <c r="H1" s="3" t="s">
        <v>1148</v>
      </c>
      <c r="I1" s="3" t="s">
        <v>1149</v>
      </c>
      <c r="J1" s="3" t="s">
        <v>1150</v>
      </c>
      <c r="K1" s="3" t="s">
        <v>1151</v>
      </c>
      <c r="L1" s="3" t="s">
        <v>1152</v>
      </c>
      <c r="M1" s="3" t="s">
        <v>1153</v>
      </c>
      <c r="N1" s="3" t="s">
        <v>1154</v>
      </c>
      <c r="O1" s="3" t="s">
        <v>1155</v>
      </c>
      <c r="P1" s="3" t="s">
        <v>1156</v>
      </c>
      <c r="Q1" s="3" t="s">
        <v>1157</v>
      </c>
      <c r="R1" s="4" t="s">
        <v>1158</v>
      </c>
    </row>
    <row r="2" spans="1:18">
      <c r="A2" s="11">
        <v>45658</v>
      </c>
      <c r="B2" s="6" t="s">
        <v>53</v>
      </c>
      <c r="C2" s="24">
        <v>167727.88</v>
      </c>
      <c r="D2" s="6">
        <v>1222</v>
      </c>
      <c r="E2" s="6">
        <v>7</v>
      </c>
      <c r="F2" s="6">
        <v>8</v>
      </c>
      <c r="G2" s="24">
        <v>125689.18</v>
      </c>
      <c r="H2" s="6">
        <v>68</v>
      </c>
      <c r="I2" s="6">
        <v>84</v>
      </c>
      <c r="J2" s="24">
        <v>65738.3</v>
      </c>
      <c r="K2" s="6">
        <v>1853</v>
      </c>
      <c r="L2" s="12">
        <v>0.86350000000000005</v>
      </c>
      <c r="M2" s="12">
        <v>0.93074999999999997</v>
      </c>
      <c r="N2" s="12">
        <v>0.94274999999999998</v>
      </c>
      <c r="O2" s="16">
        <f t="shared" ref="O2:O65" si="0">IFERROR(E2/F2,0)</f>
        <v>0.875</v>
      </c>
      <c r="P2" s="16">
        <f t="shared" ref="P2:P65" si="1">IFERROR(H2/I2,0)</f>
        <v>0.80952380952380953</v>
      </c>
      <c r="Q2" s="16">
        <f t="shared" ref="Q2:Q65" si="2">IFERROR(G2/C2,0)</f>
        <v>0.7493636716805816</v>
      </c>
      <c r="R2" s="17">
        <f t="shared" ref="R2:R65" si="3">IFERROR(K2/D2,0)</f>
        <v>1.5163666121112929</v>
      </c>
    </row>
    <row r="3" spans="1:18">
      <c r="A3" s="11">
        <v>45658</v>
      </c>
      <c r="B3" s="6" t="s">
        <v>57</v>
      </c>
      <c r="C3" s="24">
        <v>158050.23999999999</v>
      </c>
      <c r="D3" s="6">
        <v>1023</v>
      </c>
      <c r="E3" s="6">
        <v>9</v>
      </c>
      <c r="F3" s="6">
        <v>10</v>
      </c>
      <c r="G3" s="24">
        <v>118848.64</v>
      </c>
      <c r="H3" s="6">
        <v>76</v>
      </c>
      <c r="I3" s="6">
        <v>108</v>
      </c>
      <c r="J3" s="24">
        <v>70275</v>
      </c>
      <c r="K3" s="6">
        <v>1724</v>
      </c>
      <c r="L3" s="12">
        <v>0.90733299999999995</v>
      </c>
      <c r="M3" s="12">
        <v>0.92449999999999999</v>
      </c>
      <c r="N3" s="12">
        <v>0.96</v>
      </c>
      <c r="O3" s="16">
        <f t="shared" si="0"/>
        <v>0.9</v>
      </c>
      <c r="P3" s="16">
        <f t="shared" si="1"/>
        <v>0.70370370370370372</v>
      </c>
      <c r="Q3" s="16">
        <f t="shared" si="2"/>
        <v>0.75196747565837296</v>
      </c>
      <c r="R3" s="17">
        <f t="shared" si="3"/>
        <v>1.6852394916911047</v>
      </c>
    </row>
    <row r="4" spans="1:18">
      <c r="A4" s="11">
        <v>45658</v>
      </c>
      <c r="B4" s="6" t="s">
        <v>61</v>
      </c>
      <c r="C4" s="24">
        <v>155512.18</v>
      </c>
      <c r="D4" s="6">
        <v>1040</v>
      </c>
      <c r="E4" s="6">
        <v>7</v>
      </c>
      <c r="F4" s="6">
        <v>10</v>
      </c>
      <c r="G4" s="24">
        <v>116694.48</v>
      </c>
      <c r="H4" s="6">
        <v>64</v>
      </c>
      <c r="I4" s="6">
        <v>84</v>
      </c>
      <c r="J4" s="24">
        <v>61636.7</v>
      </c>
      <c r="K4" s="6">
        <v>1628</v>
      </c>
      <c r="L4" s="12">
        <v>0.879</v>
      </c>
      <c r="M4" s="12">
        <v>0.93016699999999997</v>
      </c>
      <c r="N4" s="12">
        <v>0.87050000000000005</v>
      </c>
      <c r="O4" s="16">
        <f t="shared" si="0"/>
        <v>0.7</v>
      </c>
      <c r="P4" s="16">
        <f t="shared" si="1"/>
        <v>0.76190476190476186</v>
      </c>
      <c r="Q4" s="16">
        <f t="shared" si="2"/>
        <v>0.75038804034513562</v>
      </c>
      <c r="R4" s="17">
        <f t="shared" si="3"/>
        <v>1.5653846153846154</v>
      </c>
    </row>
    <row r="5" spans="1:18">
      <c r="A5" s="11">
        <v>45658</v>
      </c>
      <c r="B5" s="6" t="s">
        <v>65</v>
      </c>
      <c r="C5" s="24">
        <v>311571.55</v>
      </c>
      <c r="D5" s="6">
        <v>2101</v>
      </c>
      <c r="E5" s="6">
        <v>14</v>
      </c>
      <c r="F5" s="6">
        <v>16</v>
      </c>
      <c r="G5" s="24">
        <v>233248.85</v>
      </c>
      <c r="H5" s="6">
        <v>127</v>
      </c>
      <c r="I5" s="6">
        <v>168</v>
      </c>
      <c r="J5" s="24">
        <v>121050.6</v>
      </c>
      <c r="K5" s="6">
        <v>3149</v>
      </c>
      <c r="L5" s="12">
        <v>0.87539999999999996</v>
      </c>
      <c r="M5" s="12">
        <v>0.92589999999999995</v>
      </c>
      <c r="N5" s="12">
        <v>0.93799999999999994</v>
      </c>
      <c r="O5" s="16">
        <f t="shared" si="0"/>
        <v>0.875</v>
      </c>
      <c r="P5" s="16">
        <f t="shared" si="1"/>
        <v>0.75595238095238093</v>
      </c>
      <c r="Q5" s="16">
        <f t="shared" si="2"/>
        <v>0.74862050145464187</v>
      </c>
      <c r="R5" s="17">
        <f t="shared" si="3"/>
        <v>1.4988100904331272</v>
      </c>
    </row>
    <row r="6" spans="1:18">
      <c r="A6" s="11">
        <v>45658</v>
      </c>
      <c r="B6" s="6" t="s">
        <v>68</v>
      </c>
      <c r="C6" s="24">
        <v>323185.58</v>
      </c>
      <c r="D6" s="6">
        <v>2159</v>
      </c>
      <c r="E6" s="6">
        <v>16</v>
      </c>
      <c r="F6" s="6">
        <v>18</v>
      </c>
      <c r="G6" s="24">
        <v>242752.48</v>
      </c>
      <c r="H6" s="6">
        <v>155</v>
      </c>
      <c r="I6" s="6">
        <v>192</v>
      </c>
      <c r="J6" s="24">
        <v>133345.20000000001</v>
      </c>
      <c r="K6" s="6">
        <v>3507</v>
      </c>
      <c r="L6" s="12">
        <v>0.86566699999999996</v>
      </c>
      <c r="M6" s="12">
        <v>0.92908299999999999</v>
      </c>
      <c r="N6" s="12">
        <v>0.86499999999999999</v>
      </c>
      <c r="O6" s="16">
        <f t="shared" si="0"/>
        <v>0.88888888888888884</v>
      </c>
      <c r="P6" s="16">
        <f t="shared" si="1"/>
        <v>0.80729166666666663</v>
      </c>
      <c r="Q6" s="16">
        <f t="shared" si="2"/>
        <v>0.75112410646539363</v>
      </c>
      <c r="R6" s="17">
        <f t="shared" si="3"/>
        <v>1.6243631310792033</v>
      </c>
    </row>
    <row r="7" spans="1:18">
      <c r="A7" s="11">
        <v>45658</v>
      </c>
      <c r="B7" s="6" t="s">
        <v>71</v>
      </c>
      <c r="C7" s="24">
        <v>130601.48</v>
      </c>
      <c r="D7" s="6">
        <v>933</v>
      </c>
      <c r="E7" s="6">
        <v>9</v>
      </c>
      <c r="F7" s="6">
        <v>14</v>
      </c>
      <c r="G7" s="24">
        <v>97665.38</v>
      </c>
      <c r="H7" s="6">
        <v>83</v>
      </c>
      <c r="I7" s="6">
        <v>108</v>
      </c>
      <c r="J7" s="24">
        <v>62740.5</v>
      </c>
      <c r="K7" s="6">
        <v>1715</v>
      </c>
      <c r="L7" s="12">
        <v>0.93030000000000002</v>
      </c>
      <c r="M7" s="12">
        <v>0.92069999999999996</v>
      </c>
      <c r="N7" s="12">
        <v>0.95499999999999996</v>
      </c>
      <c r="O7" s="16">
        <f t="shared" si="0"/>
        <v>0.6428571428571429</v>
      </c>
      <c r="P7" s="16">
        <f t="shared" si="1"/>
        <v>0.76851851851851849</v>
      </c>
      <c r="Q7" s="16">
        <f t="shared" si="2"/>
        <v>0.74781219937170706</v>
      </c>
      <c r="R7" s="17">
        <f t="shared" si="3"/>
        <v>1.8381564844587353</v>
      </c>
    </row>
    <row r="8" spans="1:18">
      <c r="A8" s="11">
        <v>45658</v>
      </c>
      <c r="B8" s="6" t="s">
        <v>74</v>
      </c>
      <c r="C8" s="24">
        <v>1152632.48</v>
      </c>
      <c r="D8" s="6">
        <v>7859</v>
      </c>
      <c r="E8" s="6">
        <v>50</v>
      </c>
      <c r="F8" s="6">
        <v>59</v>
      </c>
      <c r="G8" s="24">
        <v>864831.68</v>
      </c>
      <c r="H8" s="6">
        <v>469</v>
      </c>
      <c r="I8" s="6">
        <v>600</v>
      </c>
      <c r="J8" s="24">
        <v>447201.7</v>
      </c>
      <c r="K8" s="6">
        <v>11780</v>
      </c>
      <c r="L8" s="12">
        <v>0.87025699999999995</v>
      </c>
      <c r="M8" s="12">
        <v>0.90531399999999995</v>
      </c>
      <c r="N8" s="12">
        <v>0.93771400000000005</v>
      </c>
      <c r="O8" s="16">
        <f t="shared" si="0"/>
        <v>0.84745762711864403</v>
      </c>
      <c r="P8" s="16">
        <f t="shared" si="1"/>
        <v>0.78166666666666662</v>
      </c>
      <c r="Q8" s="16">
        <f t="shared" si="2"/>
        <v>0.75031000341062748</v>
      </c>
      <c r="R8" s="17">
        <f t="shared" si="3"/>
        <v>1.4989184374602367</v>
      </c>
    </row>
    <row r="9" spans="1:18">
      <c r="A9" s="11">
        <v>45658</v>
      </c>
      <c r="B9" s="6" t="s">
        <v>77</v>
      </c>
      <c r="C9" s="24">
        <v>275836.06</v>
      </c>
      <c r="D9" s="6">
        <v>1874</v>
      </c>
      <c r="E9" s="6">
        <v>14</v>
      </c>
      <c r="F9" s="6">
        <v>16</v>
      </c>
      <c r="G9" s="24">
        <v>206182.56</v>
      </c>
      <c r="H9" s="6">
        <v>125</v>
      </c>
      <c r="I9" s="6">
        <v>168</v>
      </c>
      <c r="J9" s="24">
        <v>116529.9</v>
      </c>
      <c r="K9" s="6">
        <v>3092</v>
      </c>
      <c r="L9" s="12">
        <v>0.90312499999999996</v>
      </c>
      <c r="M9" s="12">
        <v>0.91974999999999996</v>
      </c>
      <c r="N9" s="12">
        <v>0.90175000000000005</v>
      </c>
      <c r="O9" s="16">
        <f t="shared" si="0"/>
        <v>0.875</v>
      </c>
      <c r="P9" s="16">
        <f t="shared" si="1"/>
        <v>0.74404761904761907</v>
      </c>
      <c r="Q9" s="16">
        <f t="shared" si="2"/>
        <v>0.74748225449565953</v>
      </c>
      <c r="R9" s="17">
        <f t="shared" si="3"/>
        <v>1.6499466382070438</v>
      </c>
    </row>
    <row r="10" spans="1:18">
      <c r="A10" s="11">
        <v>45658</v>
      </c>
      <c r="B10" s="6" t="s">
        <v>80</v>
      </c>
      <c r="C10" s="24">
        <v>304645.78000000003</v>
      </c>
      <c r="D10" s="6">
        <v>2077</v>
      </c>
      <c r="E10" s="6">
        <v>14</v>
      </c>
      <c r="F10" s="6">
        <v>18</v>
      </c>
      <c r="G10" s="24">
        <v>229026.08</v>
      </c>
      <c r="H10" s="6">
        <v>125</v>
      </c>
      <c r="I10" s="6">
        <v>168</v>
      </c>
      <c r="J10" s="24">
        <v>121062.2</v>
      </c>
      <c r="K10" s="6">
        <v>3270</v>
      </c>
      <c r="L10" s="12">
        <v>0.83040000000000003</v>
      </c>
      <c r="M10" s="12">
        <v>0.93879999999999997</v>
      </c>
      <c r="N10" s="12">
        <v>0.91720000000000002</v>
      </c>
      <c r="O10" s="16">
        <f t="shared" si="0"/>
        <v>0.77777777777777779</v>
      </c>
      <c r="P10" s="16">
        <f t="shared" si="1"/>
        <v>0.74404761904761907</v>
      </c>
      <c r="Q10" s="16">
        <f t="shared" si="2"/>
        <v>0.75177827836643585</v>
      </c>
      <c r="R10" s="17">
        <f t="shared" si="3"/>
        <v>1.5743861338468945</v>
      </c>
    </row>
    <row r="11" spans="1:18">
      <c r="A11" s="11">
        <v>45658</v>
      </c>
      <c r="B11" s="6" t="s">
        <v>82</v>
      </c>
      <c r="C11" s="24">
        <v>247261.71</v>
      </c>
      <c r="D11" s="6">
        <v>1597</v>
      </c>
      <c r="E11" s="6">
        <v>9</v>
      </c>
      <c r="F11" s="6">
        <v>15</v>
      </c>
      <c r="G11" s="24">
        <v>186080.31</v>
      </c>
      <c r="H11" s="6">
        <v>80</v>
      </c>
      <c r="I11" s="6">
        <v>108</v>
      </c>
      <c r="J11" s="24">
        <v>92167.4</v>
      </c>
      <c r="K11" s="6">
        <v>2323</v>
      </c>
      <c r="L11" s="12">
        <v>0.8</v>
      </c>
      <c r="M11" s="12">
        <v>0.88987499999999997</v>
      </c>
      <c r="N11" s="12">
        <v>0.92549999999999999</v>
      </c>
      <c r="O11" s="16">
        <f t="shared" si="0"/>
        <v>0.6</v>
      </c>
      <c r="P11" s="16">
        <f t="shared" si="1"/>
        <v>0.7407407407407407</v>
      </c>
      <c r="Q11" s="16">
        <f t="shared" si="2"/>
        <v>0.75256419604960267</v>
      </c>
      <c r="R11" s="17">
        <f t="shared" si="3"/>
        <v>1.4546023794614904</v>
      </c>
    </row>
    <row r="12" spans="1:18">
      <c r="A12" s="11">
        <v>45658</v>
      </c>
      <c r="B12" s="6" t="s">
        <v>83</v>
      </c>
      <c r="C12" s="24">
        <v>424850.77</v>
      </c>
      <c r="D12" s="6">
        <v>2902</v>
      </c>
      <c r="E12" s="6">
        <v>18</v>
      </c>
      <c r="F12" s="6">
        <v>22</v>
      </c>
      <c r="G12" s="24">
        <v>319105.46999999997</v>
      </c>
      <c r="H12" s="6">
        <v>159</v>
      </c>
      <c r="I12" s="6">
        <v>216</v>
      </c>
      <c r="J12" s="24">
        <v>170624</v>
      </c>
      <c r="K12" s="6">
        <v>4549</v>
      </c>
      <c r="L12" s="12">
        <v>0.84957099999999997</v>
      </c>
      <c r="M12" s="12">
        <v>0.932643</v>
      </c>
      <c r="N12" s="12">
        <v>0.94057100000000005</v>
      </c>
      <c r="O12" s="16">
        <f t="shared" si="0"/>
        <v>0.81818181818181823</v>
      </c>
      <c r="P12" s="16">
        <f t="shared" si="1"/>
        <v>0.73611111111111116</v>
      </c>
      <c r="Q12" s="16">
        <f t="shared" si="2"/>
        <v>0.75110013334799874</v>
      </c>
      <c r="R12" s="17">
        <f t="shared" si="3"/>
        <v>1.567539627842867</v>
      </c>
    </row>
    <row r="13" spans="1:18">
      <c r="A13" s="11">
        <v>45658</v>
      </c>
      <c r="B13" s="6" t="s">
        <v>84</v>
      </c>
      <c r="C13" s="24">
        <v>445882.64</v>
      </c>
      <c r="D13" s="6">
        <v>3152</v>
      </c>
      <c r="E13" s="6">
        <v>21</v>
      </c>
      <c r="F13" s="6">
        <v>28</v>
      </c>
      <c r="G13" s="24">
        <v>334726.24</v>
      </c>
      <c r="H13" s="6">
        <v>175</v>
      </c>
      <c r="I13" s="6">
        <v>252</v>
      </c>
      <c r="J13" s="24">
        <v>180083.3</v>
      </c>
      <c r="K13" s="6">
        <v>4967</v>
      </c>
      <c r="L13" s="12">
        <v>0.88634999999999997</v>
      </c>
      <c r="M13" s="12">
        <v>0.91080000000000005</v>
      </c>
      <c r="N13" s="12">
        <v>0.91010000000000002</v>
      </c>
      <c r="O13" s="16">
        <f t="shared" si="0"/>
        <v>0.75</v>
      </c>
      <c r="P13" s="16">
        <f t="shared" si="1"/>
        <v>0.69444444444444442</v>
      </c>
      <c r="Q13" s="16">
        <f t="shared" si="2"/>
        <v>0.75070480429558772</v>
      </c>
      <c r="R13" s="17">
        <f t="shared" si="3"/>
        <v>1.5758248730964468</v>
      </c>
    </row>
    <row r="14" spans="1:18">
      <c r="A14" s="11">
        <v>45689</v>
      </c>
      <c r="B14" s="6" t="s">
        <v>53</v>
      </c>
      <c r="C14" s="24">
        <v>228905.77</v>
      </c>
      <c r="D14" s="6">
        <v>1560</v>
      </c>
      <c r="E14" s="6">
        <v>8</v>
      </c>
      <c r="F14" s="6">
        <v>8</v>
      </c>
      <c r="G14" s="24">
        <v>172085.07</v>
      </c>
      <c r="H14" s="6">
        <v>80</v>
      </c>
      <c r="I14" s="6">
        <v>96</v>
      </c>
      <c r="J14" s="24">
        <v>82750.5</v>
      </c>
      <c r="K14" s="6">
        <v>2197</v>
      </c>
      <c r="L14" s="12">
        <v>0.80725000000000002</v>
      </c>
      <c r="M14" s="12">
        <v>0.89775000000000005</v>
      </c>
      <c r="N14" s="12">
        <v>0.88049999999999995</v>
      </c>
      <c r="O14" s="16">
        <f t="shared" si="0"/>
        <v>1</v>
      </c>
      <c r="P14" s="16">
        <f t="shared" si="1"/>
        <v>0.83333333333333337</v>
      </c>
      <c r="Q14" s="16">
        <f t="shared" si="2"/>
        <v>0.75177253067932714</v>
      </c>
      <c r="R14" s="17">
        <f t="shared" si="3"/>
        <v>1.4083333333333334</v>
      </c>
    </row>
    <row r="15" spans="1:18">
      <c r="A15" s="11">
        <v>45689</v>
      </c>
      <c r="B15" s="6" t="s">
        <v>57</v>
      </c>
      <c r="C15" s="24">
        <v>115096.4</v>
      </c>
      <c r="D15" s="6">
        <v>820</v>
      </c>
      <c r="E15" s="6">
        <v>6</v>
      </c>
      <c r="F15" s="6">
        <v>10</v>
      </c>
      <c r="G15" s="24">
        <v>86099.7</v>
      </c>
      <c r="H15" s="6">
        <v>61</v>
      </c>
      <c r="I15" s="6">
        <v>72</v>
      </c>
      <c r="J15" s="24">
        <v>46199.3</v>
      </c>
      <c r="K15" s="6">
        <v>1279</v>
      </c>
      <c r="L15" s="12">
        <v>0.84499999999999997</v>
      </c>
      <c r="M15" s="12">
        <v>0.91825000000000001</v>
      </c>
      <c r="N15" s="12">
        <v>0.871</v>
      </c>
      <c r="O15" s="16">
        <f t="shared" si="0"/>
        <v>0.6</v>
      </c>
      <c r="P15" s="16">
        <f t="shared" si="1"/>
        <v>0.84722222222222221</v>
      </c>
      <c r="Q15" s="16">
        <f t="shared" si="2"/>
        <v>0.74806596904855405</v>
      </c>
      <c r="R15" s="17">
        <f t="shared" si="3"/>
        <v>1.5597560975609757</v>
      </c>
    </row>
    <row r="16" spans="1:18">
      <c r="A16" s="11">
        <v>45689</v>
      </c>
      <c r="B16" s="6" t="s">
        <v>61</v>
      </c>
      <c r="C16" s="24">
        <v>126777.79</v>
      </c>
      <c r="D16" s="6">
        <v>853</v>
      </c>
      <c r="E16" s="6">
        <v>6</v>
      </c>
      <c r="F16" s="6">
        <v>10</v>
      </c>
      <c r="G16" s="24">
        <v>95088.89</v>
      </c>
      <c r="H16" s="6">
        <v>57</v>
      </c>
      <c r="I16" s="6">
        <v>72</v>
      </c>
      <c r="J16" s="24">
        <v>48295</v>
      </c>
      <c r="K16" s="6">
        <v>1275</v>
      </c>
      <c r="L16" s="12">
        <v>0.84028599999999998</v>
      </c>
      <c r="M16" s="12">
        <v>0.87242900000000001</v>
      </c>
      <c r="N16" s="12">
        <v>0.93885700000000005</v>
      </c>
      <c r="O16" s="16">
        <f t="shared" si="0"/>
        <v>0.6</v>
      </c>
      <c r="P16" s="16">
        <f t="shared" si="1"/>
        <v>0.79166666666666663</v>
      </c>
      <c r="Q16" s="16">
        <f t="shared" si="2"/>
        <v>0.75004375766449316</v>
      </c>
      <c r="R16" s="17">
        <f t="shared" si="3"/>
        <v>1.4947245017584994</v>
      </c>
    </row>
    <row r="17" spans="1:18">
      <c r="A17" s="11">
        <v>45689</v>
      </c>
      <c r="B17" s="6" t="s">
        <v>65</v>
      </c>
      <c r="C17" s="24">
        <v>327748.15000000002</v>
      </c>
      <c r="D17" s="6">
        <v>2161</v>
      </c>
      <c r="E17" s="6">
        <v>14</v>
      </c>
      <c r="F17" s="6">
        <v>16</v>
      </c>
      <c r="G17" s="24">
        <v>245720.45</v>
      </c>
      <c r="H17" s="6">
        <v>136</v>
      </c>
      <c r="I17" s="6">
        <v>168</v>
      </c>
      <c r="J17" s="24">
        <v>122167.1</v>
      </c>
      <c r="K17" s="6">
        <v>3136</v>
      </c>
      <c r="L17" s="12">
        <v>0.86044399999999999</v>
      </c>
      <c r="M17" s="12">
        <v>0.90622199999999997</v>
      </c>
      <c r="N17" s="12">
        <v>0.93555600000000005</v>
      </c>
      <c r="O17" s="16">
        <f t="shared" si="0"/>
        <v>0.875</v>
      </c>
      <c r="P17" s="16">
        <f t="shared" si="1"/>
        <v>0.80952380952380953</v>
      </c>
      <c r="Q17" s="16">
        <f t="shared" si="2"/>
        <v>0.74972337753851548</v>
      </c>
      <c r="R17" s="17">
        <f t="shared" si="3"/>
        <v>1.4511800092549745</v>
      </c>
    </row>
    <row r="18" spans="1:18">
      <c r="A18" s="11">
        <v>45689</v>
      </c>
      <c r="B18" s="6" t="s">
        <v>68</v>
      </c>
      <c r="C18" s="24">
        <v>333330.34000000003</v>
      </c>
      <c r="D18" s="6">
        <v>2240</v>
      </c>
      <c r="E18" s="6">
        <v>16</v>
      </c>
      <c r="F18" s="6">
        <v>18</v>
      </c>
      <c r="G18" s="24">
        <v>250422.04</v>
      </c>
      <c r="H18" s="6">
        <v>156</v>
      </c>
      <c r="I18" s="6">
        <v>192</v>
      </c>
      <c r="J18" s="24">
        <v>133495</v>
      </c>
      <c r="K18" s="6">
        <v>3541</v>
      </c>
      <c r="L18" s="12">
        <v>0.88170000000000004</v>
      </c>
      <c r="M18" s="12">
        <v>0.91890000000000005</v>
      </c>
      <c r="N18" s="12">
        <v>0.91969999999999996</v>
      </c>
      <c r="O18" s="16">
        <f t="shared" si="0"/>
        <v>0.88888888888888884</v>
      </c>
      <c r="P18" s="16">
        <f t="shared" si="1"/>
        <v>0.8125</v>
      </c>
      <c r="Q18" s="16">
        <f t="shared" si="2"/>
        <v>0.75127286643034052</v>
      </c>
      <c r="R18" s="17">
        <f t="shared" si="3"/>
        <v>1.5808035714285715</v>
      </c>
    </row>
    <row r="19" spans="1:18">
      <c r="A19" s="11">
        <v>45689</v>
      </c>
      <c r="B19" s="6" t="s">
        <v>71</v>
      </c>
      <c r="C19" s="24">
        <v>204468.75</v>
      </c>
      <c r="D19" s="6">
        <v>1412</v>
      </c>
      <c r="E19" s="6">
        <v>11</v>
      </c>
      <c r="F19" s="6">
        <v>14</v>
      </c>
      <c r="G19" s="24">
        <v>153879.25</v>
      </c>
      <c r="H19" s="6">
        <v>107</v>
      </c>
      <c r="I19" s="6">
        <v>132</v>
      </c>
      <c r="J19" s="24">
        <v>87000.1</v>
      </c>
      <c r="K19" s="6">
        <v>2280</v>
      </c>
      <c r="L19" s="12">
        <v>0.84362499999999996</v>
      </c>
      <c r="M19" s="12">
        <v>0.92937499999999995</v>
      </c>
      <c r="N19" s="12">
        <v>0.91562500000000002</v>
      </c>
      <c r="O19" s="16">
        <f t="shared" si="0"/>
        <v>0.7857142857142857</v>
      </c>
      <c r="P19" s="16">
        <f t="shared" si="1"/>
        <v>0.81060606060606055</v>
      </c>
      <c r="Q19" s="16">
        <f t="shared" si="2"/>
        <v>0.75258077334556017</v>
      </c>
      <c r="R19" s="17">
        <f t="shared" si="3"/>
        <v>1.6147308781869689</v>
      </c>
    </row>
    <row r="20" spans="1:18">
      <c r="A20" s="11">
        <v>45689</v>
      </c>
      <c r="B20" s="6" t="s">
        <v>74</v>
      </c>
      <c r="C20" s="24">
        <v>1167853.57</v>
      </c>
      <c r="D20" s="6">
        <v>7879</v>
      </c>
      <c r="E20" s="6">
        <v>47</v>
      </c>
      <c r="F20" s="6">
        <v>60</v>
      </c>
      <c r="G20" s="24">
        <v>877277.97</v>
      </c>
      <c r="H20" s="6">
        <v>445</v>
      </c>
      <c r="I20" s="6">
        <v>564</v>
      </c>
      <c r="J20" s="24">
        <v>437201.9</v>
      </c>
      <c r="K20" s="6">
        <v>11517</v>
      </c>
      <c r="L20" s="12">
        <v>0.88800000000000001</v>
      </c>
      <c r="M20" s="12">
        <v>0.89468800000000004</v>
      </c>
      <c r="N20" s="12">
        <v>0.89681200000000005</v>
      </c>
      <c r="O20" s="16">
        <f t="shared" si="0"/>
        <v>0.78333333333333333</v>
      </c>
      <c r="P20" s="16">
        <f t="shared" si="1"/>
        <v>0.78900709219858156</v>
      </c>
      <c r="Q20" s="16">
        <f t="shared" si="2"/>
        <v>0.75118832748869357</v>
      </c>
      <c r="R20" s="17">
        <f t="shared" si="3"/>
        <v>1.4617337225536235</v>
      </c>
    </row>
    <row r="21" spans="1:18">
      <c r="A21" s="11">
        <v>45689</v>
      </c>
      <c r="B21" s="6" t="s">
        <v>77</v>
      </c>
      <c r="C21" s="24">
        <v>215775.54</v>
      </c>
      <c r="D21" s="6">
        <v>1436</v>
      </c>
      <c r="E21" s="6">
        <v>10</v>
      </c>
      <c r="F21" s="6">
        <v>16</v>
      </c>
      <c r="G21" s="24">
        <v>161540.14000000001</v>
      </c>
      <c r="H21" s="6">
        <v>97</v>
      </c>
      <c r="I21" s="6">
        <v>120</v>
      </c>
      <c r="J21" s="24">
        <v>87863.8</v>
      </c>
      <c r="K21" s="6">
        <v>2262</v>
      </c>
      <c r="L21" s="12">
        <v>0.86880000000000002</v>
      </c>
      <c r="M21" s="12">
        <v>0.87050000000000005</v>
      </c>
      <c r="N21" s="12">
        <v>0.92410000000000003</v>
      </c>
      <c r="O21" s="16">
        <f t="shared" si="0"/>
        <v>0.625</v>
      </c>
      <c r="P21" s="16">
        <f t="shared" si="1"/>
        <v>0.80833333333333335</v>
      </c>
      <c r="Q21" s="16">
        <f t="shared" si="2"/>
        <v>0.74864898959353787</v>
      </c>
      <c r="R21" s="17">
        <f t="shared" si="3"/>
        <v>1.575208913649025</v>
      </c>
    </row>
    <row r="22" spans="1:18">
      <c r="A22" s="11">
        <v>45689</v>
      </c>
      <c r="B22" s="6" t="s">
        <v>80</v>
      </c>
      <c r="C22" s="24">
        <v>387550.62</v>
      </c>
      <c r="D22" s="6">
        <v>2767</v>
      </c>
      <c r="E22" s="6">
        <v>16</v>
      </c>
      <c r="F22" s="6">
        <v>18</v>
      </c>
      <c r="G22" s="24">
        <v>290563.42</v>
      </c>
      <c r="H22" s="6">
        <v>157</v>
      </c>
      <c r="I22" s="6">
        <v>192</v>
      </c>
      <c r="J22" s="24">
        <v>144285.5</v>
      </c>
      <c r="K22" s="6">
        <v>3997</v>
      </c>
      <c r="L22" s="12">
        <v>0.86662499999999998</v>
      </c>
      <c r="M22" s="12">
        <v>0.92362500000000003</v>
      </c>
      <c r="N22" s="12">
        <v>0.89175000000000004</v>
      </c>
      <c r="O22" s="16">
        <f t="shared" si="0"/>
        <v>0.88888888888888884</v>
      </c>
      <c r="P22" s="16">
        <f t="shared" si="1"/>
        <v>0.81770833333333337</v>
      </c>
      <c r="Q22" s="16">
        <f t="shared" si="2"/>
        <v>0.74974314323119906</v>
      </c>
      <c r="R22" s="17">
        <f t="shared" si="3"/>
        <v>1.4445247560534875</v>
      </c>
    </row>
    <row r="23" spans="1:18">
      <c r="A23" s="11">
        <v>45689</v>
      </c>
      <c r="B23" s="6" t="s">
        <v>82</v>
      </c>
      <c r="C23" s="24">
        <v>345895.89</v>
      </c>
      <c r="D23" s="6">
        <v>2325</v>
      </c>
      <c r="E23" s="6">
        <v>12</v>
      </c>
      <c r="F23" s="6">
        <v>15</v>
      </c>
      <c r="G23" s="24">
        <v>260526.79</v>
      </c>
      <c r="H23" s="6">
        <v>110</v>
      </c>
      <c r="I23" s="6">
        <v>144</v>
      </c>
      <c r="J23" s="24">
        <v>123110.5</v>
      </c>
      <c r="K23" s="6">
        <v>3277</v>
      </c>
      <c r="L23" s="12">
        <v>0.84266700000000005</v>
      </c>
      <c r="M23" s="12">
        <v>0.89500000000000002</v>
      </c>
      <c r="N23" s="12">
        <v>0.92216699999999996</v>
      </c>
      <c r="O23" s="16">
        <f t="shared" si="0"/>
        <v>0.8</v>
      </c>
      <c r="P23" s="16">
        <f t="shared" si="1"/>
        <v>0.76388888888888884</v>
      </c>
      <c r="Q23" s="16">
        <f t="shared" si="2"/>
        <v>0.75319423425354948</v>
      </c>
      <c r="R23" s="17">
        <f t="shared" si="3"/>
        <v>1.4094623655913978</v>
      </c>
    </row>
    <row r="24" spans="1:18">
      <c r="A24" s="11">
        <v>45689</v>
      </c>
      <c r="B24" s="6" t="s">
        <v>83</v>
      </c>
      <c r="C24" s="24">
        <v>342811.23</v>
      </c>
      <c r="D24" s="6">
        <v>2298</v>
      </c>
      <c r="E24" s="6">
        <v>14</v>
      </c>
      <c r="F24" s="6">
        <v>22</v>
      </c>
      <c r="G24" s="24">
        <v>257278.93</v>
      </c>
      <c r="H24" s="6">
        <v>134</v>
      </c>
      <c r="I24" s="6">
        <v>168</v>
      </c>
      <c r="J24" s="24">
        <v>126161.3</v>
      </c>
      <c r="K24" s="6">
        <v>3329</v>
      </c>
      <c r="L24" s="12">
        <v>0.88349999999999995</v>
      </c>
      <c r="M24" s="12">
        <v>0.89133300000000004</v>
      </c>
      <c r="N24" s="12">
        <v>0.93700000000000006</v>
      </c>
      <c r="O24" s="16">
        <f t="shared" si="0"/>
        <v>0.63636363636363635</v>
      </c>
      <c r="P24" s="16">
        <f t="shared" si="1"/>
        <v>0.79761904761904767</v>
      </c>
      <c r="Q24" s="16">
        <f t="shared" si="2"/>
        <v>0.75049738014708567</v>
      </c>
      <c r="R24" s="17">
        <f t="shared" si="3"/>
        <v>1.4486510008703219</v>
      </c>
    </row>
    <row r="25" spans="1:18">
      <c r="A25" s="11">
        <v>45689</v>
      </c>
      <c r="B25" s="6" t="s">
        <v>84</v>
      </c>
      <c r="C25" s="24">
        <v>515943.26</v>
      </c>
      <c r="D25" s="6">
        <v>3533</v>
      </c>
      <c r="E25" s="6">
        <v>23</v>
      </c>
      <c r="F25" s="6">
        <v>28</v>
      </c>
      <c r="G25" s="24">
        <v>387393.26</v>
      </c>
      <c r="H25" s="6">
        <v>227</v>
      </c>
      <c r="I25" s="6">
        <v>276</v>
      </c>
      <c r="J25" s="24">
        <v>196545.5</v>
      </c>
      <c r="K25" s="6">
        <v>5285</v>
      </c>
      <c r="L25" s="12">
        <v>0.89135299999999995</v>
      </c>
      <c r="M25" s="12">
        <v>0.91305899999999995</v>
      </c>
      <c r="N25" s="12">
        <v>0.92258799999999996</v>
      </c>
      <c r="O25" s="16">
        <f t="shared" si="0"/>
        <v>0.8214285714285714</v>
      </c>
      <c r="P25" s="16">
        <f t="shared" si="1"/>
        <v>0.82246376811594202</v>
      </c>
      <c r="Q25" s="16">
        <f t="shared" si="2"/>
        <v>0.75084469559695377</v>
      </c>
      <c r="R25" s="17">
        <f t="shared" si="3"/>
        <v>1.495895839230116</v>
      </c>
    </row>
    <row r="26" spans="1:18">
      <c r="A26" s="11">
        <v>45717</v>
      </c>
      <c r="B26" s="6" t="s">
        <v>53</v>
      </c>
      <c r="C26" s="24">
        <v>238834.15</v>
      </c>
      <c r="D26" s="6">
        <v>1592</v>
      </c>
      <c r="E26" s="6">
        <v>7</v>
      </c>
      <c r="F26" s="6">
        <v>8</v>
      </c>
      <c r="G26" s="24">
        <v>179433.85</v>
      </c>
      <c r="H26" s="6">
        <v>66</v>
      </c>
      <c r="I26" s="6">
        <v>84</v>
      </c>
      <c r="J26" s="24">
        <v>78981.3</v>
      </c>
      <c r="K26" s="6">
        <v>2091</v>
      </c>
      <c r="L26" s="12">
        <v>0.88566699999999998</v>
      </c>
      <c r="M26" s="12">
        <v>0.94966700000000004</v>
      </c>
      <c r="N26" s="12">
        <v>0.89233300000000004</v>
      </c>
      <c r="O26" s="16">
        <f t="shared" si="0"/>
        <v>0.875</v>
      </c>
      <c r="P26" s="16">
        <f t="shared" si="1"/>
        <v>0.7857142857142857</v>
      </c>
      <c r="Q26" s="16">
        <f t="shared" si="2"/>
        <v>0.75129059223733297</v>
      </c>
      <c r="R26" s="17">
        <f t="shared" si="3"/>
        <v>1.3134422110552764</v>
      </c>
    </row>
    <row r="27" spans="1:18">
      <c r="A27" s="11">
        <v>45717</v>
      </c>
      <c r="B27" s="6" t="s">
        <v>57</v>
      </c>
      <c r="C27" s="24">
        <v>168209.24</v>
      </c>
      <c r="D27" s="6">
        <v>1124</v>
      </c>
      <c r="E27" s="6">
        <v>9</v>
      </c>
      <c r="F27" s="6">
        <v>10</v>
      </c>
      <c r="G27" s="24">
        <v>126098.74</v>
      </c>
      <c r="H27" s="6">
        <v>83</v>
      </c>
      <c r="I27" s="6">
        <v>108</v>
      </c>
      <c r="J27" s="24">
        <v>69952.5</v>
      </c>
      <c r="K27" s="6">
        <v>1797</v>
      </c>
      <c r="L27" s="12">
        <v>0.81499999999999995</v>
      </c>
      <c r="M27" s="12">
        <v>0.88800000000000001</v>
      </c>
      <c r="N27" s="12">
        <v>0.89</v>
      </c>
      <c r="O27" s="16">
        <f t="shared" si="0"/>
        <v>0.9</v>
      </c>
      <c r="P27" s="16">
        <f t="shared" si="1"/>
        <v>0.76851851851851849</v>
      </c>
      <c r="Q27" s="16">
        <f t="shared" si="2"/>
        <v>0.74965406181015981</v>
      </c>
      <c r="R27" s="17">
        <f t="shared" si="3"/>
        <v>1.5987544483985765</v>
      </c>
    </row>
    <row r="28" spans="1:18">
      <c r="A28" s="11">
        <v>45717</v>
      </c>
      <c r="B28" s="6" t="s">
        <v>61</v>
      </c>
      <c r="C28" s="24">
        <v>188746.53</v>
      </c>
      <c r="D28" s="6">
        <v>1284</v>
      </c>
      <c r="E28" s="6">
        <v>7</v>
      </c>
      <c r="F28" s="6">
        <v>10</v>
      </c>
      <c r="G28" s="24">
        <v>141990.23000000001</v>
      </c>
      <c r="H28" s="6">
        <v>60</v>
      </c>
      <c r="I28" s="6">
        <v>84</v>
      </c>
      <c r="J28" s="24">
        <v>64493.5</v>
      </c>
      <c r="K28" s="6">
        <v>1738</v>
      </c>
      <c r="L28" s="12">
        <v>0.92233299999999996</v>
      </c>
      <c r="M28" s="12">
        <v>0.84666699999999995</v>
      </c>
      <c r="N28" s="12">
        <v>0.91516699999999995</v>
      </c>
      <c r="O28" s="16">
        <f t="shared" si="0"/>
        <v>0.7</v>
      </c>
      <c r="P28" s="16">
        <f t="shared" si="1"/>
        <v>0.7142857142857143</v>
      </c>
      <c r="Q28" s="16">
        <f t="shared" si="2"/>
        <v>0.75227994919959595</v>
      </c>
      <c r="R28" s="17">
        <f t="shared" si="3"/>
        <v>1.3535825545171341</v>
      </c>
    </row>
    <row r="29" spans="1:18">
      <c r="A29" s="11">
        <v>45717</v>
      </c>
      <c r="B29" s="6" t="s">
        <v>65</v>
      </c>
      <c r="C29" s="24">
        <v>401589.3</v>
      </c>
      <c r="D29" s="6">
        <v>2642</v>
      </c>
      <c r="E29" s="6">
        <v>14</v>
      </c>
      <c r="F29" s="6">
        <v>16</v>
      </c>
      <c r="G29" s="24">
        <v>301895.3</v>
      </c>
      <c r="H29" s="6">
        <v>135</v>
      </c>
      <c r="I29" s="6">
        <v>168</v>
      </c>
      <c r="J29" s="24">
        <v>135735.29999999999</v>
      </c>
      <c r="K29" s="6">
        <v>3550</v>
      </c>
      <c r="L29" s="12">
        <v>0.91400000000000003</v>
      </c>
      <c r="M29" s="12">
        <v>0.90644400000000003</v>
      </c>
      <c r="N29" s="12">
        <v>0.90700000000000003</v>
      </c>
      <c r="O29" s="16">
        <f t="shared" si="0"/>
        <v>0.875</v>
      </c>
      <c r="P29" s="16">
        <f t="shared" si="1"/>
        <v>0.8035714285714286</v>
      </c>
      <c r="Q29" s="16">
        <f t="shared" si="2"/>
        <v>0.75175135393298576</v>
      </c>
      <c r="R29" s="17">
        <f t="shared" si="3"/>
        <v>1.3436790310370932</v>
      </c>
    </row>
    <row r="30" spans="1:18">
      <c r="A30" s="11">
        <v>45717</v>
      </c>
      <c r="B30" s="6" t="s">
        <v>68</v>
      </c>
      <c r="C30" s="24">
        <v>328059.19</v>
      </c>
      <c r="D30" s="6">
        <v>2094</v>
      </c>
      <c r="E30" s="6">
        <v>14</v>
      </c>
      <c r="F30" s="6">
        <v>18</v>
      </c>
      <c r="G30" s="24">
        <v>247743.19</v>
      </c>
      <c r="H30" s="6">
        <v>138</v>
      </c>
      <c r="I30" s="6">
        <v>168</v>
      </c>
      <c r="J30" s="24">
        <v>118096.1</v>
      </c>
      <c r="K30" s="6">
        <v>3057</v>
      </c>
      <c r="L30" s="12">
        <v>0.85429999999999995</v>
      </c>
      <c r="M30" s="12">
        <v>0.91300000000000003</v>
      </c>
      <c r="N30" s="12">
        <v>0.92330000000000001</v>
      </c>
      <c r="O30" s="16">
        <f t="shared" si="0"/>
        <v>0.77777777777777779</v>
      </c>
      <c r="P30" s="16">
        <f t="shared" si="1"/>
        <v>0.8214285714285714</v>
      </c>
      <c r="Q30" s="16">
        <f t="shared" si="2"/>
        <v>0.75517832620387804</v>
      </c>
      <c r="R30" s="17">
        <f t="shared" si="3"/>
        <v>1.4598853868194843</v>
      </c>
    </row>
    <row r="31" spans="1:18">
      <c r="A31" s="11">
        <v>45717</v>
      </c>
      <c r="B31" s="6" t="s">
        <v>71</v>
      </c>
      <c r="C31" s="24">
        <v>227295.25</v>
      </c>
      <c r="D31" s="6">
        <v>1517</v>
      </c>
      <c r="E31" s="6">
        <v>12</v>
      </c>
      <c r="F31" s="6">
        <v>14</v>
      </c>
      <c r="G31" s="24">
        <v>171289.65</v>
      </c>
      <c r="H31" s="6">
        <v>114</v>
      </c>
      <c r="I31" s="6">
        <v>144</v>
      </c>
      <c r="J31" s="24">
        <v>89868.9</v>
      </c>
      <c r="K31" s="6">
        <v>2383</v>
      </c>
      <c r="L31" s="12">
        <v>0.94766700000000004</v>
      </c>
      <c r="M31" s="12">
        <v>0.84650000000000003</v>
      </c>
      <c r="N31" s="12">
        <v>0.91166700000000001</v>
      </c>
      <c r="O31" s="16">
        <f t="shared" si="0"/>
        <v>0.8571428571428571</v>
      </c>
      <c r="P31" s="16">
        <f t="shared" si="1"/>
        <v>0.79166666666666663</v>
      </c>
      <c r="Q31" s="16">
        <f t="shared" si="2"/>
        <v>0.75359977826197422</v>
      </c>
      <c r="R31" s="17">
        <f t="shared" si="3"/>
        <v>1.5708635464733025</v>
      </c>
    </row>
    <row r="32" spans="1:18">
      <c r="A32" s="11">
        <v>45717</v>
      </c>
      <c r="B32" s="6" t="s">
        <v>74</v>
      </c>
      <c r="C32" s="24">
        <v>1434040.08</v>
      </c>
      <c r="D32" s="6">
        <v>9695</v>
      </c>
      <c r="E32" s="6">
        <v>52</v>
      </c>
      <c r="F32" s="6">
        <v>60</v>
      </c>
      <c r="G32" s="24">
        <v>1074851.08</v>
      </c>
      <c r="H32" s="6">
        <v>517</v>
      </c>
      <c r="I32" s="6">
        <v>624</v>
      </c>
      <c r="J32" s="24">
        <v>510001</v>
      </c>
      <c r="K32" s="6">
        <v>13452</v>
      </c>
      <c r="L32" s="12">
        <v>0.87368999999999997</v>
      </c>
      <c r="M32" s="12">
        <v>0.91075899999999999</v>
      </c>
      <c r="N32" s="12">
        <v>0.91303400000000001</v>
      </c>
      <c r="O32" s="16">
        <f t="shared" si="0"/>
        <v>0.8666666666666667</v>
      </c>
      <c r="P32" s="16">
        <f t="shared" si="1"/>
        <v>0.82852564102564108</v>
      </c>
      <c r="Q32" s="16">
        <f t="shared" si="2"/>
        <v>0.74952652648313711</v>
      </c>
      <c r="R32" s="17">
        <f t="shared" si="3"/>
        <v>1.3875193398659103</v>
      </c>
    </row>
    <row r="33" spans="1:18">
      <c r="A33" s="11">
        <v>45717</v>
      </c>
      <c r="B33" s="6" t="s">
        <v>77</v>
      </c>
      <c r="C33" s="24">
        <v>343819.61</v>
      </c>
      <c r="D33" s="6">
        <v>2287</v>
      </c>
      <c r="E33" s="6">
        <v>13</v>
      </c>
      <c r="F33" s="6">
        <v>16</v>
      </c>
      <c r="G33" s="24">
        <v>258317.21</v>
      </c>
      <c r="H33" s="6">
        <v>125</v>
      </c>
      <c r="I33" s="6">
        <v>156</v>
      </c>
      <c r="J33" s="24">
        <v>124511.2</v>
      </c>
      <c r="K33" s="6">
        <v>3192</v>
      </c>
      <c r="L33" s="12">
        <v>0.86733300000000002</v>
      </c>
      <c r="M33" s="12">
        <v>0.90177799999999997</v>
      </c>
      <c r="N33" s="12">
        <v>0.94866700000000004</v>
      </c>
      <c r="O33" s="16">
        <f t="shared" si="0"/>
        <v>0.8125</v>
      </c>
      <c r="P33" s="16">
        <f t="shared" si="1"/>
        <v>0.80128205128205132</v>
      </c>
      <c r="Q33" s="16">
        <f t="shared" si="2"/>
        <v>0.75131610439555785</v>
      </c>
      <c r="R33" s="17">
        <f t="shared" si="3"/>
        <v>1.3957149103629209</v>
      </c>
    </row>
    <row r="34" spans="1:18">
      <c r="A34" s="11">
        <v>45717</v>
      </c>
      <c r="B34" s="6" t="s">
        <v>80</v>
      </c>
      <c r="C34" s="24">
        <v>401336.92</v>
      </c>
      <c r="D34" s="6">
        <v>2757</v>
      </c>
      <c r="E34" s="6">
        <v>15</v>
      </c>
      <c r="F34" s="6">
        <v>18</v>
      </c>
      <c r="G34" s="24">
        <v>300396.42</v>
      </c>
      <c r="H34" s="6">
        <v>144</v>
      </c>
      <c r="I34" s="6">
        <v>180</v>
      </c>
      <c r="J34" s="24">
        <v>145165.29999999999</v>
      </c>
      <c r="K34" s="6">
        <v>3907</v>
      </c>
      <c r="L34" s="12">
        <v>0.90876900000000005</v>
      </c>
      <c r="M34" s="12">
        <v>0.91092300000000004</v>
      </c>
      <c r="N34" s="12">
        <v>0.95592299999999997</v>
      </c>
      <c r="O34" s="16">
        <f t="shared" si="0"/>
        <v>0.83333333333333337</v>
      </c>
      <c r="P34" s="16">
        <f t="shared" si="1"/>
        <v>0.8</v>
      </c>
      <c r="Q34" s="16">
        <f t="shared" si="2"/>
        <v>0.7484893739653955</v>
      </c>
      <c r="R34" s="17">
        <f t="shared" si="3"/>
        <v>1.417120058034095</v>
      </c>
    </row>
    <row r="35" spans="1:18">
      <c r="A35" s="11">
        <v>45717</v>
      </c>
      <c r="B35" s="6" t="s">
        <v>82</v>
      </c>
      <c r="C35" s="24">
        <v>385680.66</v>
      </c>
      <c r="D35" s="6">
        <v>2475</v>
      </c>
      <c r="E35" s="6">
        <v>12</v>
      </c>
      <c r="F35" s="6">
        <v>15</v>
      </c>
      <c r="G35" s="24">
        <v>289015.56</v>
      </c>
      <c r="H35" s="6">
        <v>111</v>
      </c>
      <c r="I35" s="6">
        <v>144</v>
      </c>
      <c r="J35" s="24">
        <v>136281.5</v>
      </c>
      <c r="K35" s="6">
        <v>3471</v>
      </c>
      <c r="L35" s="12">
        <v>0.83244399999999996</v>
      </c>
      <c r="M35" s="12">
        <v>0.91133299999999995</v>
      </c>
      <c r="N35" s="12">
        <v>0.92577799999999999</v>
      </c>
      <c r="O35" s="16">
        <f t="shared" si="0"/>
        <v>0.8</v>
      </c>
      <c r="P35" s="16">
        <f t="shared" si="1"/>
        <v>0.77083333333333337</v>
      </c>
      <c r="Q35" s="16">
        <f t="shared" si="2"/>
        <v>0.74936492796916498</v>
      </c>
      <c r="R35" s="17">
        <f t="shared" si="3"/>
        <v>1.4024242424242424</v>
      </c>
    </row>
    <row r="36" spans="1:18">
      <c r="A36" s="11">
        <v>45717</v>
      </c>
      <c r="B36" s="6" t="s">
        <v>83</v>
      </c>
      <c r="C36" s="24">
        <v>634730.13</v>
      </c>
      <c r="D36" s="6">
        <v>4072</v>
      </c>
      <c r="E36" s="6">
        <v>20</v>
      </c>
      <c r="F36" s="6">
        <v>22</v>
      </c>
      <c r="G36" s="24">
        <v>478337.33</v>
      </c>
      <c r="H36" s="6">
        <v>188</v>
      </c>
      <c r="I36" s="6">
        <v>240</v>
      </c>
      <c r="J36" s="24">
        <v>222294.1</v>
      </c>
      <c r="K36" s="6">
        <v>5644</v>
      </c>
      <c r="L36" s="12">
        <v>0.81499999999999995</v>
      </c>
      <c r="M36" s="12">
        <v>0.88675000000000004</v>
      </c>
      <c r="N36" s="12">
        <v>0.94033299999999997</v>
      </c>
      <c r="O36" s="16">
        <f t="shared" si="0"/>
        <v>0.90909090909090906</v>
      </c>
      <c r="P36" s="16">
        <f t="shared" si="1"/>
        <v>0.78333333333333333</v>
      </c>
      <c r="Q36" s="16">
        <f t="shared" si="2"/>
        <v>0.7536074110740576</v>
      </c>
      <c r="R36" s="17">
        <f t="shared" si="3"/>
        <v>1.3860510805500983</v>
      </c>
    </row>
    <row r="37" spans="1:18">
      <c r="A37" s="11">
        <v>45717</v>
      </c>
      <c r="B37" s="6" t="s">
        <v>84</v>
      </c>
      <c r="C37" s="24">
        <v>630446.23</v>
      </c>
      <c r="D37" s="6">
        <v>4041</v>
      </c>
      <c r="E37" s="6">
        <v>23</v>
      </c>
      <c r="F37" s="6">
        <v>28</v>
      </c>
      <c r="G37" s="24">
        <v>473428.43</v>
      </c>
      <c r="H37" s="6">
        <v>219</v>
      </c>
      <c r="I37" s="6">
        <v>276</v>
      </c>
      <c r="J37" s="24">
        <v>229996.6</v>
      </c>
      <c r="K37" s="6">
        <v>5762</v>
      </c>
      <c r="L37" s="12">
        <v>0.88573299999999999</v>
      </c>
      <c r="M37" s="12">
        <v>0.91486699999999999</v>
      </c>
      <c r="N37" s="12">
        <v>0.89626700000000004</v>
      </c>
      <c r="O37" s="16">
        <f t="shared" si="0"/>
        <v>0.8214285714285714</v>
      </c>
      <c r="P37" s="16">
        <f t="shared" si="1"/>
        <v>0.79347826086956519</v>
      </c>
      <c r="Q37" s="16">
        <f t="shared" si="2"/>
        <v>0.75094180514014652</v>
      </c>
      <c r="R37" s="17">
        <f t="shared" si="3"/>
        <v>1.4258846820094035</v>
      </c>
    </row>
    <row r="38" spans="1:18">
      <c r="A38" s="11">
        <v>45748</v>
      </c>
      <c r="B38" s="6" t="s">
        <v>53</v>
      </c>
      <c r="C38" s="24">
        <v>237525.11</v>
      </c>
      <c r="D38" s="6">
        <v>1657</v>
      </c>
      <c r="E38" s="6">
        <v>7</v>
      </c>
      <c r="F38" s="6">
        <v>8</v>
      </c>
      <c r="G38" s="24">
        <v>177584.11</v>
      </c>
      <c r="H38" s="6">
        <v>67</v>
      </c>
      <c r="I38" s="6">
        <v>84</v>
      </c>
      <c r="J38" s="24">
        <v>83267.100000000006</v>
      </c>
      <c r="K38" s="6">
        <v>2234</v>
      </c>
      <c r="L38" s="12">
        <v>0.87324999999999997</v>
      </c>
      <c r="M38" s="12">
        <v>0.91874999999999996</v>
      </c>
      <c r="N38" s="12">
        <v>0.92074999999999996</v>
      </c>
      <c r="O38" s="16">
        <f t="shared" si="0"/>
        <v>0.875</v>
      </c>
      <c r="P38" s="16">
        <f t="shared" si="1"/>
        <v>0.79761904761904767</v>
      </c>
      <c r="Q38" s="16">
        <f t="shared" si="2"/>
        <v>0.74764352282586033</v>
      </c>
      <c r="R38" s="17">
        <f t="shared" si="3"/>
        <v>1.3482196741098371</v>
      </c>
    </row>
    <row r="39" spans="1:18">
      <c r="A39" s="11">
        <v>45748</v>
      </c>
      <c r="B39" s="6" t="s">
        <v>57</v>
      </c>
      <c r="C39" s="24">
        <v>184677.79</v>
      </c>
      <c r="D39" s="6">
        <v>1303</v>
      </c>
      <c r="E39" s="6">
        <v>8</v>
      </c>
      <c r="F39" s="6">
        <v>10</v>
      </c>
      <c r="G39" s="24">
        <v>137970.59</v>
      </c>
      <c r="H39" s="6">
        <v>84</v>
      </c>
      <c r="I39" s="6">
        <v>96</v>
      </c>
      <c r="J39" s="24">
        <v>64592.800000000003</v>
      </c>
      <c r="K39" s="6">
        <v>1744</v>
      </c>
      <c r="L39" s="12">
        <v>0.84871399999999997</v>
      </c>
      <c r="M39" s="12">
        <v>0.89985700000000002</v>
      </c>
      <c r="N39" s="12">
        <v>0.90357100000000001</v>
      </c>
      <c r="O39" s="16">
        <f t="shared" si="0"/>
        <v>0.8</v>
      </c>
      <c r="P39" s="16">
        <f t="shared" si="1"/>
        <v>0.875</v>
      </c>
      <c r="Q39" s="16">
        <f t="shared" si="2"/>
        <v>0.7470881582457749</v>
      </c>
      <c r="R39" s="17">
        <f t="shared" si="3"/>
        <v>1.3384497313891022</v>
      </c>
    </row>
    <row r="40" spans="1:18">
      <c r="A40" s="11">
        <v>45748</v>
      </c>
      <c r="B40" s="6" t="s">
        <v>61</v>
      </c>
      <c r="C40" s="24">
        <v>177386.5</v>
      </c>
      <c r="D40" s="6">
        <v>1285</v>
      </c>
      <c r="E40" s="6">
        <v>7</v>
      </c>
      <c r="F40" s="6">
        <v>10</v>
      </c>
      <c r="G40" s="24">
        <v>132790.1</v>
      </c>
      <c r="H40" s="6">
        <v>70</v>
      </c>
      <c r="I40" s="6">
        <v>84</v>
      </c>
      <c r="J40" s="24">
        <v>63804</v>
      </c>
      <c r="K40" s="6">
        <v>1786</v>
      </c>
      <c r="L40" s="12">
        <v>0.91428600000000004</v>
      </c>
      <c r="M40" s="12">
        <v>0.94342899999999996</v>
      </c>
      <c r="N40" s="12">
        <v>0.93285700000000005</v>
      </c>
      <c r="O40" s="16">
        <f t="shared" si="0"/>
        <v>0.7</v>
      </c>
      <c r="P40" s="16">
        <f t="shared" si="1"/>
        <v>0.83333333333333337</v>
      </c>
      <c r="Q40" s="16">
        <f t="shared" si="2"/>
        <v>0.74859191652126855</v>
      </c>
      <c r="R40" s="17">
        <f t="shared" si="3"/>
        <v>1.3898832684824902</v>
      </c>
    </row>
    <row r="41" spans="1:18">
      <c r="A41" s="11">
        <v>45748</v>
      </c>
      <c r="B41" s="6" t="s">
        <v>65</v>
      </c>
      <c r="C41" s="24">
        <v>384474.11</v>
      </c>
      <c r="D41" s="6">
        <v>2597</v>
      </c>
      <c r="E41" s="6">
        <v>14</v>
      </c>
      <c r="F41" s="6">
        <v>16</v>
      </c>
      <c r="G41" s="24">
        <v>288589.90999999997</v>
      </c>
      <c r="H41" s="6">
        <v>134</v>
      </c>
      <c r="I41" s="6">
        <v>168</v>
      </c>
      <c r="J41" s="24">
        <v>134588</v>
      </c>
      <c r="K41" s="6">
        <v>3578</v>
      </c>
      <c r="L41" s="12">
        <v>0.89422199999999996</v>
      </c>
      <c r="M41" s="12">
        <v>0.89633300000000005</v>
      </c>
      <c r="N41" s="12">
        <v>0.90988899999999995</v>
      </c>
      <c r="O41" s="16">
        <f t="shared" si="0"/>
        <v>0.875</v>
      </c>
      <c r="P41" s="16">
        <f t="shared" si="1"/>
        <v>0.79761904761904767</v>
      </c>
      <c r="Q41" s="16">
        <f t="shared" si="2"/>
        <v>0.7506094753688356</v>
      </c>
      <c r="R41" s="17">
        <f t="shared" si="3"/>
        <v>1.3777435502502888</v>
      </c>
    </row>
    <row r="42" spans="1:18">
      <c r="A42" s="11">
        <v>45748</v>
      </c>
      <c r="B42" s="6" t="s">
        <v>68</v>
      </c>
      <c r="C42" s="24">
        <v>386987.41</v>
      </c>
      <c r="D42" s="6">
        <v>2541</v>
      </c>
      <c r="E42" s="6">
        <v>16</v>
      </c>
      <c r="F42" s="6">
        <v>18</v>
      </c>
      <c r="G42" s="24">
        <v>290811.40999999997</v>
      </c>
      <c r="H42" s="6">
        <v>158</v>
      </c>
      <c r="I42" s="6">
        <v>192</v>
      </c>
      <c r="J42" s="24">
        <v>134843.20000000001</v>
      </c>
      <c r="K42" s="6">
        <v>3466</v>
      </c>
      <c r="L42" s="12">
        <v>0.87463599999999997</v>
      </c>
      <c r="M42" s="12">
        <v>0.92045500000000002</v>
      </c>
      <c r="N42" s="12">
        <v>0.907636</v>
      </c>
      <c r="O42" s="16">
        <f t="shared" si="0"/>
        <v>0.88888888888888884</v>
      </c>
      <c r="P42" s="16">
        <f t="shared" si="1"/>
        <v>0.82291666666666663</v>
      </c>
      <c r="Q42" s="16">
        <f t="shared" si="2"/>
        <v>0.75147511904844655</v>
      </c>
      <c r="R42" s="17">
        <f t="shared" si="3"/>
        <v>1.364029909484455</v>
      </c>
    </row>
    <row r="43" spans="1:18">
      <c r="A43" s="11">
        <v>45748</v>
      </c>
      <c r="B43" s="6" t="s">
        <v>71</v>
      </c>
      <c r="C43" s="24">
        <v>247093.73</v>
      </c>
      <c r="D43" s="6">
        <v>1526</v>
      </c>
      <c r="E43" s="6">
        <v>12</v>
      </c>
      <c r="F43" s="6">
        <v>14</v>
      </c>
      <c r="G43" s="24">
        <v>186091.63</v>
      </c>
      <c r="H43" s="6">
        <v>118</v>
      </c>
      <c r="I43" s="6">
        <v>144</v>
      </c>
      <c r="J43" s="24">
        <v>94275.9</v>
      </c>
      <c r="K43" s="6">
        <v>2252</v>
      </c>
      <c r="L43" s="12">
        <v>0.91374999999999995</v>
      </c>
      <c r="M43" s="12">
        <v>0.90125</v>
      </c>
      <c r="N43" s="12">
        <v>0.92225000000000001</v>
      </c>
      <c r="O43" s="16">
        <f t="shared" si="0"/>
        <v>0.8571428571428571</v>
      </c>
      <c r="P43" s="16">
        <f t="shared" si="1"/>
        <v>0.81944444444444442</v>
      </c>
      <c r="Q43" s="16">
        <f t="shared" si="2"/>
        <v>0.75312161907143493</v>
      </c>
      <c r="R43" s="17">
        <f t="shared" si="3"/>
        <v>1.4757536041939712</v>
      </c>
    </row>
    <row r="44" spans="1:18">
      <c r="A44" s="11">
        <v>45748</v>
      </c>
      <c r="B44" s="6" t="s">
        <v>74</v>
      </c>
      <c r="C44" s="24">
        <v>1549742.22</v>
      </c>
      <c r="D44" s="6">
        <v>10260</v>
      </c>
      <c r="E44" s="6">
        <v>52</v>
      </c>
      <c r="F44" s="6">
        <v>60</v>
      </c>
      <c r="G44" s="24">
        <v>1163731.1200000001</v>
      </c>
      <c r="H44" s="6">
        <v>505</v>
      </c>
      <c r="I44" s="6">
        <v>624</v>
      </c>
      <c r="J44" s="24">
        <v>531321.30000000005</v>
      </c>
      <c r="K44" s="6">
        <v>13807</v>
      </c>
      <c r="L44" s="12">
        <v>0.87441199999999997</v>
      </c>
      <c r="M44" s="12">
        <v>0.90870600000000001</v>
      </c>
      <c r="N44" s="12">
        <v>0.91497099999999998</v>
      </c>
      <c r="O44" s="16">
        <f t="shared" si="0"/>
        <v>0.8666666666666667</v>
      </c>
      <c r="P44" s="16">
        <f t="shared" si="1"/>
        <v>0.80929487179487181</v>
      </c>
      <c r="Q44" s="16">
        <f t="shared" si="2"/>
        <v>0.75091915609035942</v>
      </c>
      <c r="R44" s="17">
        <f t="shared" si="3"/>
        <v>1.345711500974659</v>
      </c>
    </row>
    <row r="45" spans="1:18">
      <c r="A45" s="11">
        <v>45748</v>
      </c>
      <c r="B45" s="6" t="s">
        <v>77</v>
      </c>
      <c r="C45" s="24">
        <v>332749.27</v>
      </c>
      <c r="D45" s="6">
        <v>2200</v>
      </c>
      <c r="E45" s="6">
        <v>13</v>
      </c>
      <c r="F45" s="6">
        <v>16</v>
      </c>
      <c r="G45" s="24">
        <v>249962.77</v>
      </c>
      <c r="H45" s="6">
        <v>128</v>
      </c>
      <c r="I45" s="6">
        <v>156</v>
      </c>
      <c r="J45" s="24">
        <v>120101.6</v>
      </c>
      <c r="K45" s="6">
        <v>3080</v>
      </c>
      <c r="L45" s="12">
        <v>0.89337500000000003</v>
      </c>
      <c r="M45" s="12">
        <v>0.872</v>
      </c>
      <c r="N45" s="12">
        <v>0.93425000000000002</v>
      </c>
      <c r="O45" s="16">
        <f t="shared" si="0"/>
        <v>0.8125</v>
      </c>
      <c r="P45" s="16">
        <f t="shared" si="1"/>
        <v>0.82051282051282048</v>
      </c>
      <c r="Q45" s="16">
        <f t="shared" si="2"/>
        <v>0.75120456312345918</v>
      </c>
      <c r="R45" s="17">
        <f t="shared" si="3"/>
        <v>1.4</v>
      </c>
    </row>
    <row r="46" spans="1:18">
      <c r="A46" s="11">
        <v>45748</v>
      </c>
      <c r="B46" s="6" t="s">
        <v>80</v>
      </c>
      <c r="C46" s="24">
        <v>356082.81</v>
      </c>
      <c r="D46" s="6">
        <v>2367</v>
      </c>
      <c r="E46" s="6">
        <v>15</v>
      </c>
      <c r="F46" s="6">
        <v>18</v>
      </c>
      <c r="G46" s="24">
        <v>266596.81</v>
      </c>
      <c r="H46" s="6">
        <v>159</v>
      </c>
      <c r="I46" s="6">
        <v>180</v>
      </c>
      <c r="J46" s="24">
        <v>128977</v>
      </c>
      <c r="K46" s="6">
        <v>3296</v>
      </c>
      <c r="L46" s="12">
        <v>0.86981799999999998</v>
      </c>
      <c r="M46" s="12">
        <v>0.89654500000000004</v>
      </c>
      <c r="N46" s="12">
        <v>0.94381800000000005</v>
      </c>
      <c r="O46" s="16">
        <f t="shared" si="0"/>
        <v>0.83333333333333337</v>
      </c>
      <c r="P46" s="16">
        <f t="shared" si="1"/>
        <v>0.8833333333333333</v>
      </c>
      <c r="Q46" s="16">
        <f t="shared" si="2"/>
        <v>0.74869328850780525</v>
      </c>
      <c r="R46" s="17">
        <f t="shared" si="3"/>
        <v>1.3924799324038868</v>
      </c>
    </row>
    <row r="47" spans="1:18">
      <c r="A47" s="11">
        <v>45748</v>
      </c>
      <c r="B47" s="6" t="s">
        <v>82</v>
      </c>
      <c r="C47" s="24">
        <v>398621.75</v>
      </c>
      <c r="D47" s="6">
        <v>2583</v>
      </c>
      <c r="E47" s="6">
        <v>13</v>
      </c>
      <c r="F47" s="6">
        <v>15</v>
      </c>
      <c r="G47" s="24">
        <v>299387.15000000002</v>
      </c>
      <c r="H47" s="6">
        <v>122</v>
      </c>
      <c r="I47" s="6">
        <v>156</v>
      </c>
      <c r="J47" s="24">
        <v>132356.29999999999</v>
      </c>
      <c r="K47" s="6">
        <v>3439</v>
      </c>
      <c r="L47" s="12">
        <v>0.91300000000000003</v>
      </c>
      <c r="M47" s="12">
        <v>0.96471399999999996</v>
      </c>
      <c r="N47" s="12">
        <v>0.94971399999999995</v>
      </c>
      <c r="O47" s="16">
        <f t="shared" si="0"/>
        <v>0.8666666666666667</v>
      </c>
      <c r="P47" s="16">
        <f t="shared" si="1"/>
        <v>0.78205128205128205</v>
      </c>
      <c r="Q47" s="16">
        <f t="shared" si="2"/>
        <v>0.75105573140452075</v>
      </c>
      <c r="R47" s="17">
        <f t="shared" si="3"/>
        <v>1.3313975996902827</v>
      </c>
    </row>
    <row r="48" spans="1:18">
      <c r="A48" s="11">
        <v>45748</v>
      </c>
      <c r="B48" s="6" t="s">
        <v>83</v>
      </c>
      <c r="C48" s="24">
        <v>540155.17000000004</v>
      </c>
      <c r="D48" s="6">
        <v>3531</v>
      </c>
      <c r="E48" s="6">
        <v>19</v>
      </c>
      <c r="F48" s="6">
        <v>22</v>
      </c>
      <c r="G48" s="24">
        <v>405079.87</v>
      </c>
      <c r="H48" s="6">
        <v>193</v>
      </c>
      <c r="I48" s="6">
        <v>228</v>
      </c>
      <c r="J48" s="24">
        <v>194939.5</v>
      </c>
      <c r="K48" s="6">
        <v>5023</v>
      </c>
      <c r="L48" s="12">
        <v>0.87415399999999999</v>
      </c>
      <c r="M48" s="12">
        <v>0.91030800000000001</v>
      </c>
      <c r="N48" s="12">
        <v>0.879077</v>
      </c>
      <c r="O48" s="16">
        <f t="shared" si="0"/>
        <v>0.86363636363636365</v>
      </c>
      <c r="P48" s="16">
        <f t="shared" si="1"/>
        <v>0.84649122807017541</v>
      </c>
      <c r="Q48" s="16">
        <f t="shared" si="2"/>
        <v>0.74993241293978541</v>
      </c>
      <c r="R48" s="17">
        <f t="shared" si="3"/>
        <v>1.4225431888983291</v>
      </c>
    </row>
    <row r="49" spans="1:18">
      <c r="A49" s="11">
        <v>45748</v>
      </c>
      <c r="B49" s="6" t="s">
        <v>84</v>
      </c>
      <c r="C49" s="24">
        <v>600032.96</v>
      </c>
      <c r="D49" s="6">
        <v>4120</v>
      </c>
      <c r="E49" s="6">
        <v>22</v>
      </c>
      <c r="F49" s="6">
        <v>28</v>
      </c>
      <c r="G49" s="24">
        <v>450075.76</v>
      </c>
      <c r="H49" s="6">
        <v>221</v>
      </c>
      <c r="I49" s="6">
        <v>264</v>
      </c>
      <c r="J49" s="24">
        <v>212163.5</v>
      </c>
      <c r="K49" s="6">
        <v>5665</v>
      </c>
      <c r="L49" s="12">
        <v>0.89610500000000004</v>
      </c>
      <c r="M49" s="12">
        <v>0.87136800000000003</v>
      </c>
      <c r="N49" s="12">
        <v>0.93015800000000004</v>
      </c>
      <c r="O49" s="16">
        <f t="shared" si="0"/>
        <v>0.7857142857142857</v>
      </c>
      <c r="P49" s="16">
        <f t="shared" si="1"/>
        <v>0.83712121212121215</v>
      </c>
      <c r="Q49" s="16">
        <f t="shared" si="2"/>
        <v>0.75008506199392788</v>
      </c>
      <c r="R49" s="17">
        <f t="shared" si="3"/>
        <v>1.375</v>
      </c>
    </row>
    <row r="50" spans="1:18">
      <c r="A50" s="11">
        <v>45778</v>
      </c>
      <c r="B50" s="6" t="s">
        <v>53</v>
      </c>
      <c r="C50" s="24">
        <v>213675.78</v>
      </c>
      <c r="D50" s="6">
        <v>1383</v>
      </c>
      <c r="E50" s="6">
        <v>6</v>
      </c>
      <c r="F50" s="6">
        <v>8</v>
      </c>
      <c r="G50" s="24">
        <v>160418.38</v>
      </c>
      <c r="H50" s="6">
        <v>61</v>
      </c>
      <c r="I50" s="6">
        <v>72</v>
      </c>
      <c r="J50" s="24">
        <v>69871.8</v>
      </c>
      <c r="K50" s="6">
        <v>1781</v>
      </c>
      <c r="L50" s="12">
        <v>0.83</v>
      </c>
      <c r="M50" s="12">
        <v>0.81599999999999995</v>
      </c>
      <c r="N50" s="12">
        <v>0.90100000000000002</v>
      </c>
      <c r="O50" s="16">
        <f t="shared" si="0"/>
        <v>0.75</v>
      </c>
      <c r="P50" s="16">
        <f t="shared" si="1"/>
        <v>0.84722222222222221</v>
      </c>
      <c r="Q50" s="16">
        <f t="shared" si="2"/>
        <v>0.75075602859622181</v>
      </c>
      <c r="R50" s="17">
        <f t="shared" si="3"/>
        <v>1.2877801879971078</v>
      </c>
    </row>
    <row r="51" spans="1:18">
      <c r="A51" s="11">
        <v>45778</v>
      </c>
      <c r="B51" s="6" t="s">
        <v>57</v>
      </c>
      <c r="C51" s="24">
        <v>203779.18</v>
      </c>
      <c r="D51" s="6">
        <v>1397</v>
      </c>
      <c r="E51" s="6">
        <v>9</v>
      </c>
      <c r="F51" s="6">
        <v>10</v>
      </c>
      <c r="G51" s="24">
        <v>152683.48000000001</v>
      </c>
      <c r="H51" s="6">
        <v>89</v>
      </c>
      <c r="I51" s="6">
        <v>108</v>
      </c>
      <c r="J51" s="24">
        <v>72204.5</v>
      </c>
      <c r="K51" s="6">
        <v>1944</v>
      </c>
      <c r="L51" s="12">
        <v>0.86519999999999997</v>
      </c>
      <c r="M51" s="12">
        <v>0.93759999999999999</v>
      </c>
      <c r="N51" s="12">
        <v>0.92359999999999998</v>
      </c>
      <c r="O51" s="16">
        <f t="shared" si="0"/>
        <v>0.9</v>
      </c>
      <c r="P51" s="16">
        <f t="shared" si="1"/>
        <v>0.82407407407407407</v>
      </c>
      <c r="Q51" s="16">
        <f t="shared" si="2"/>
        <v>0.74925946801827359</v>
      </c>
      <c r="R51" s="17">
        <f t="shared" si="3"/>
        <v>1.3915533285612025</v>
      </c>
    </row>
    <row r="52" spans="1:18">
      <c r="A52" s="11">
        <v>45778</v>
      </c>
      <c r="B52" s="6" t="s">
        <v>61</v>
      </c>
      <c r="C52" s="24">
        <v>281946.78999999998</v>
      </c>
      <c r="D52" s="6">
        <v>1807</v>
      </c>
      <c r="E52" s="6">
        <v>9</v>
      </c>
      <c r="F52" s="6">
        <v>10</v>
      </c>
      <c r="G52" s="24">
        <v>211589.89</v>
      </c>
      <c r="H52" s="6">
        <v>90</v>
      </c>
      <c r="I52" s="6">
        <v>108</v>
      </c>
      <c r="J52" s="24">
        <v>91542.3</v>
      </c>
      <c r="K52" s="6">
        <v>2337</v>
      </c>
      <c r="L52" s="12">
        <v>0.88100000000000001</v>
      </c>
      <c r="M52" s="12">
        <v>0.884857</v>
      </c>
      <c r="N52" s="12">
        <v>0.91728600000000005</v>
      </c>
      <c r="O52" s="16">
        <f t="shared" si="0"/>
        <v>0.9</v>
      </c>
      <c r="P52" s="16">
        <f t="shared" si="1"/>
        <v>0.83333333333333337</v>
      </c>
      <c r="Q52" s="16">
        <f t="shared" si="2"/>
        <v>0.75046036168739505</v>
      </c>
      <c r="R52" s="17">
        <f t="shared" si="3"/>
        <v>1.2933038184836747</v>
      </c>
    </row>
    <row r="53" spans="1:18">
      <c r="A53" s="11">
        <v>45778</v>
      </c>
      <c r="B53" s="6" t="s">
        <v>65</v>
      </c>
      <c r="C53" s="24">
        <v>474251.99</v>
      </c>
      <c r="D53" s="6">
        <v>3091</v>
      </c>
      <c r="E53" s="6">
        <v>16</v>
      </c>
      <c r="F53" s="6">
        <v>16</v>
      </c>
      <c r="G53" s="24">
        <v>356086.29</v>
      </c>
      <c r="H53" s="6">
        <v>159</v>
      </c>
      <c r="I53" s="6">
        <v>192</v>
      </c>
      <c r="J53" s="24">
        <v>158023.1</v>
      </c>
      <c r="K53" s="6">
        <v>4079</v>
      </c>
      <c r="L53" s="12">
        <v>0.85977800000000004</v>
      </c>
      <c r="M53" s="12">
        <v>0.89588900000000005</v>
      </c>
      <c r="N53" s="12">
        <v>0.92344400000000004</v>
      </c>
      <c r="O53" s="16">
        <f t="shared" si="0"/>
        <v>1</v>
      </c>
      <c r="P53" s="16">
        <f t="shared" si="1"/>
        <v>0.828125</v>
      </c>
      <c r="Q53" s="16">
        <f t="shared" si="2"/>
        <v>0.75083773501930906</v>
      </c>
      <c r="R53" s="17">
        <f t="shared" si="3"/>
        <v>1.3196376577159494</v>
      </c>
    </row>
    <row r="54" spans="1:18">
      <c r="A54" s="11">
        <v>45778</v>
      </c>
      <c r="B54" s="6" t="s">
        <v>68</v>
      </c>
      <c r="C54" s="24">
        <v>403127.35</v>
      </c>
      <c r="D54" s="6">
        <v>2631</v>
      </c>
      <c r="E54" s="6">
        <v>16</v>
      </c>
      <c r="F54" s="6">
        <v>18</v>
      </c>
      <c r="G54" s="24">
        <v>302854.55</v>
      </c>
      <c r="H54" s="6">
        <v>172</v>
      </c>
      <c r="I54" s="6">
        <v>192</v>
      </c>
      <c r="J54" s="24">
        <v>141066.1</v>
      </c>
      <c r="K54" s="6">
        <v>3591</v>
      </c>
      <c r="L54" s="12">
        <v>0.86508300000000005</v>
      </c>
      <c r="M54" s="12">
        <v>0.90358300000000003</v>
      </c>
      <c r="N54" s="12">
        <v>0.92108299999999999</v>
      </c>
      <c r="O54" s="16">
        <f t="shared" si="0"/>
        <v>0.88888888888888884</v>
      </c>
      <c r="P54" s="16">
        <f t="shared" si="1"/>
        <v>0.89583333333333337</v>
      </c>
      <c r="Q54" s="16">
        <f t="shared" si="2"/>
        <v>0.75126272132119043</v>
      </c>
      <c r="R54" s="17">
        <f t="shared" si="3"/>
        <v>1.3648802736602053</v>
      </c>
    </row>
    <row r="55" spans="1:18">
      <c r="A55" s="11">
        <v>45778</v>
      </c>
      <c r="B55" s="6" t="s">
        <v>71</v>
      </c>
      <c r="C55" s="24">
        <v>298446.3</v>
      </c>
      <c r="D55" s="6">
        <v>2018</v>
      </c>
      <c r="E55" s="6">
        <v>13</v>
      </c>
      <c r="F55" s="6">
        <v>14</v>
      </c>
      <c r="G55" s="24">
        <v>224337.9</v>
      </c>
      <c r="H55" s="6">
        <v>130</v>
      </c>
      <c r="I55" s="6">
        <v>156</v>
      </c>
      <c r="J55" s="24">
        <v>102907.5</v>
      </c>
      <c r="K55" s="6">
        <v>2732</v>
      </c>
      <c r="L55" s="12">
        <v>0.92066700000000001</v>
      </c>
      <c r="M55" s="12">
        <v>0.89966699999999999</v>
      </c>
      <c r="N55" s="12">
        <v>0.94033299999999997</v>
      </c>
      <c r="O55" s="16">
        <f t="shared" si="0"/>
        <v>0.9285714285714286</v>
      </c>
      <c r="P55" s="16">
        <f t="shared" si="1"/>
        <v>0.83333333333333337</v>
      </c>
      <c r="Q55" s="16">
        <f t="shared" si="2"/>
        <v>0.7516859816992203</v>
      </c>
      <c r="R55" s="17">
        <f t="shared" si="3"/>
        <v>1.3538156590683845</v>
      </c>
    </row>
    <row r="56" spans="1:18">
      <c r="A56" s="11">
        <v>45778</v>
      </c>
      <c r="B56" s="6" t="s">
        <v>74</v>
      </c>
      <c r="C56" s="24">
        <v>1626615.57</v>
      </c>
      <c r="D56" s="6">
        <v>10714</v>
      </c>
      <c r="E56" s="6">
        <v>50</v>
      </c>
      <c r="F56" s="6">
        <v>60</v>
      </c>
      <c r="G56" s="24">
        <v>1221874.77</v>
      </c>
      <c r="H56" s="6">
        <v>512</v>
      </c>
      <c r="I56" s="6">
        <v>600</v>
      </c>
      <c r="J56" s="24">
        <v>543769.30000000005</v>
      </c>
      <c r="K56" s="6">
        <v>14063</v>
      </c>
      <c r="L56" s="12">
        <v>0.88629400000000003</v>
      </c>
      <c r="M56" s="12">
        <v>0.90829400000000005</v>
      </c>
      <c r="N56" s="12">
        <v>0.94241200000000003</v>
      </c>
      <c r="O56" s="16">
        <f t="shared" si="0"/>
        <v>0.83333333333333337</v>
      </c>
      <c r="P56" s="16">
        <f t="shared" si="1"/>
        <v>0.85333333333333339</v>
      </c>
      <c r="Q56" s="16">
        <f t="shared" si="2"/>
        <v>0.75117611839901421</v>
      </c>
      <c r="R56" s="17">
        <f t="shared" si="3"/>
        <v>1.3125816688445024</v>
      </c>
    </row>
    <row r="57" spans="1:18">
      <c r="A57" s="11">
        <v>45778</v>
      </c>
      <c r="B57" s="6" t="s">
        <v>77</v>
      </c>
      <c r="C57" s="24">
        <v>328440.2</v>
      </c>
      <c r="D57" s="6">
        <v>2098</v>
      </c>
      <c r="E57" s="6">
        <v>11</v>
      </c>
      <c r="F57" s="6">
        <v>16</v>
      </c>
      <c r="G57" s="24">
        <v>247348.5</v>
      </c>
      <c r="H57" s="6">
        <v>110</v>
      </c>
      <c r="I57" s="6">
        <v>132</v>
      </c>
      <c r="J57" s="24">
        <v>110247.2</v>
      </c>
      <c r="K57" s="6">
        <v>2794</v>
      </c>
      <c r="L57" s="12">
        <v>0.83918199999999998</v>
      </c>
      <c r="M57" s="12">
        <v>0.94645500000000005</v>
      </c>
      <c r="N57" s="12">
        <v>0.90981800000000002</v>
      </c>
      <c r="O57" s="16">
        <f t="shared" si="0"/>
        <v>0.6875</v>
      </c>
      <c r="P57" s="16">
        <f t="shared" si="1"/>
        <v>0.83333333333333337</v>
      </c>
      <c r="Q57" s="16">
        <f t="shared" si="2"/>
        <v>0.75310056442542661</v>
      </c>
      <c r="R57" s="17">
        <f t="shared" si="3"/>
        <v>1.3317445185891326</v>
      </c>
    </row>
    <row r="58" spans="1:18">
      <c r="A58" s="11">
        <v>45778</v>
      </c>
      <c r="B58" s="6" t="s">
        <v>80</v>
      </c>
      <c r="C58" s="24">
        <v>549219.66</v>
      </c>
      <c r="D58" s="6">
        <v>3513</v>
      </c>
      <c r="E58" s="6">
        <v>18</v>
      </c>
      <c r="F58" s="6">
        <v>19</v>
      </c>
      <c r="G58" s="24">
        <v>413929.56</v>
      </c>
      <c r="H58" s="6">
        <v>180</v>
      </c>
      <c r="I58" s="6">
        <v>216</v>
      </c>
      <c r="J58" s="24">
        <v>185225.2</v>
      </c>
      <c r="K58" s="6">
        <v>4693</v>
      </c>
      <c r="L58" s="12">
        <v>0.88558300000000001</v>
      </c>
      <c r="M58" s="12">
        <v>0.91949999999999998</v>
      </c>
      <c r="N58" s="12">
        <v>0.92500000000000004</v>
      </c>
      <c r="O58" s="16">
        <f t="shared" si="0"/>
        <v>0.94736842105263153</v>
      </c>
      <c r="P58" s="16">
        <f t="shared" si="1"/>
        <v>0.83333333333333337</v>
      </c>
      <c r="Q58" s="16">
        <f t="shared" si="2"/>
        <v>0.75366850487471615</v>
      </c>
      <c r="R58" s="17">
        <f t="shared" si="3"/>
        <v>1.3358952462282949</v>
      </c>
    </row>
    <row r="59" spans="1:18">
      <c r="A59" s="11">
        <v>45778</v>
      </c>
      <c r="B59" s="6" t="s">
        <v>82</v>
      </c>
      <c r="C59" s="24">
        <v>484692.44</v>
      </c>
      <c r="D59" s="6">
        <v>3145</v>
      </c>
      <c r="E59" s="6">
        <v>15</v>
      </c>
      <c r="F59" s="6">
        <v>17</v>
      </c>
      <c r="G59" s="24">
        <v>363434.14</v>
      </c>
      <c r="H59" s="6">
        <v>153</v>
      </c>
      <c r="I59" s="6">
        <v>180</v>
      </c>
      <c r="J59" s="24">
        <v>166481.70000000001</v>
      </c>
      <c r="K59" s="6">
        <v>4230</v>
      </c>
      <c r="L59" s="12">
        <v>0.86019999999999996</v>
      </c>
      <c r="M59" s="12">
        <v>0.89910000000000001</v>
      </c>
      <c r="N59" s="12">
        <v>0.93130000000000002</v>
      </c>
      <c r="O59" s="16">
        <f t="shared" si="0"/>
        <v>0.88235294117647056</v>
      </c>
      <c r="P59" s="16">
        <f t="shared" si="1"/>
        <v>0.85</v>
      </c>
      <c r="Q59" s="16">
        <f t="shared" si="2"/>
        <v>0.74982423905765894</v>
      </c>
      <c r="R59" s="17">
        <f t="shared" si="3"/>
        <v>1.3449920508744038</v>
      </c>
    </row>
    <row r="60" spans="1:18">
      <c r="A60" s="11">
        <v>45778</v>
      </c>
      <c r="B60" s="6" t="s">
        <v>83</v>
      </c>
      <c r="C60" s="24">
        <v>661155.6</v>
      </c>
      <c r="D60" s="6">
        <v>4463</v>
      </c>
      <c r="E60" s="6">
        <v>20</v>
      </c>
      <c r="F60" s="6">
        <v>22</v>
      </c>
      <c r="G60" s="24">
        <v>493836.5</v>
      </c>
      <c r="H60" s="6">
        <v>208</v>
      </c>
      <c r="I60" s="6">
        <v>240</v>
      </c>
      <c r="J60" s="24">
        <v>217503.4</v>
      </c>
      <c r="K60" s="6">
        <v>5639</v>
      </c>
      <c r="L60" s="12">
        <v>0.84760000000000002</v>
      </c>
      <c r="M60" s="12">
        <v>0.88239999999999996</v>
      </c>
      <c r="N60" s="12">
        <v>0.95299999999999996</v>
      </c>
      <c r="O60" s="16">
        <f t="shared" si="0"/>
        <v>0.90909090909090906</v>
      </c>
      <c r="P60" s="16">
        <f t="shared" si="1"/>
        <v>0.8666666666666667</v>
      </c>
      <c r="Q60" s="16">
        <f t="shared" si="2"/>
        <v>0.74692931588267575</v>
      </c>
      <c r="R60" s="17">
        <f t="shared" si="3"/>
        <v>1.2634998879677346</v>
      </c>
    </row>
    <row r="61" spans="1:18">
      <c r="A61" s="11">
        <v>45778</v>
      </c>
      <c r="B61" s="6" t="s">
        <v>84</v>
      </c>
      <c r="C61" s="24">
        <v>716779.17</v>
      </c>
      <c r="D61" s="6">
        <v>4684</v>
      </c>
      <c r="E61" s="6">
        <v>24</v>
      </c>
      <c r="F61" s="6">
        <v>28</v>
      </c>
      <c r="G61" s="24">
        <v>539129.37</v>
      </c>
      <c r="H61" s="6">
        <v>236</v>
      </c>
      <c r="I61" s="6">
        <v>288</v>
      </c>
      <c r="J61" s="24">
        <v>249078.7</v>
      </c>
      <c r="K61" s="6">
        <v>6296</v>
      </c>
      <c r="L61" s="12">
        <v>0.91226700000000005</v>
      </c>
      <c r="M61" s="12">
        <v>0.87393299999999996</v>
      </c>
      <c r="N61" s="12">
        <v>0.93326699999999996</v>
      </c>
      <c r="O61" s="16">
        <f t="shared" si="0"/>
        <v>0.8571428571428571</v>
      </c>
      <c r="P61" s="16">
        <f t="shared" si="1"/>
        <v>0.81944444444444442</v>
      </c>
      <c r="Q61" s="16">
        <f t="shared" si="2"/>
        <v>0.75215546512044984</v>
      </c>
      <c r="R61" s="17">
        <f t="shared" si="3"/>
        <v>1.3441502988898377</v>
      </c>
    </row>
    <row r="62" spans="1:18">
      <c r="A62" s="11">
        <v>45809</v>
      </c>
      <c r="B62" s="6" t="s">
        <v>53</v>
      </c>
      <c r="C62" s="24">
        <v>233253.35</v>
      </c>
      <c r="D62" s="6">
        <v>1573</v>
      </c>
      <c r="E62" s="6">
        <v>7</v>
      </c>
      <c r="F62" s="6">
        <v>8</v>
      </c>
      <c r="G62" s="24">
        <v>175973.55</v>
      </c>
      <c r="H62" s="6">
        <v>75</v>
      </c>
      <c r="I62" s="6">
        <v>84</v>
      </c>
      <c r="J62" s="24">
        <v>74848.3</v>
      </c>
      <c r="K62" s="6">
        <v>2026</v>
      </c>
      <c r="L62" s="12">
        <v>0.83925000000000005</v>
      </c>
      <c r="M62" s="12">
        <v>0.89424999999999999</v>
      </c>
      <c r="N62" s="12">
        <v>0.95274999999999999</v>
      </c>
      <c r="O62" s="16">
        <f t="shared" si="0"/>
        <v>0.875</v>
      </c>
      <c r="P62" s="16">
        <f t="shared" si="1"/>
        <v>0.8928571428571429</v>
      </c>
      <c r="Q62" s="16">
        <f t="shared" si="2"/>
        <v>0.75443096530017673</v>
      </c>
      <c r="R62" s="17">
        <f t="shared" si="3"/>
        <v>1.2879847425301971</v>
      </c>
    </row>
    <row r="63" spans="1:18">
      <c r="A63" s="11">
        <v>45809</v>
      </c>
      <c r="B63" s="6" t="s">
        <v>57</v>
      </c>
      <c r="C63" s="24">
        <v>213183.51</v>
      </c>
      <c r="D63" s="6">
        <v>1342</v>
      </c>
      <c r="E63" s="6">
        <v>9</v>
      </c>
      <c r="F63" s="6">
        <v>10</v>
      </c>
      <c r="G63" s="24">
        <v>159594.60999999999</v>
      </c>
      <c r="H63" s="6">
        <v>91</v>
      </c>
      <c r="I63" s="6">
        <v>108</v>
      </c>
      <c r="J63" s="24">
        <v>77912.7</v>
      </c>
      <c r="K63" s="6">
        <v>1914</v>
      </c>
      <c r="L63" s="12">
        <v>0.78983300000000001</v>
      </c>
      <c r="M63" s="12">
        <v>0.92566700000000002</v>
      </c>
      <c r="N63" s="12">
        <v>0.91016699999999995</v>
      </c>
      <c r="O63" s="16">
        <f t="shared" si="0"/>
        <v>0.9</v>
      </c>
      <c r="P63" s="16">
        <f t="shared" si="1"/>
        <v>0.84259259259259256</v>
      </c>
      <c r="Q63" s="16">
        <f t="shared" si="2"/>
        <v>0.74862549171837911</v>
      </c>
      <c r="R63" s="17">
        <f t="shared" si="3"/>
        <v>1.4262295081967213</v>
      </c>
    </row>
    <row r="64" spans="1:18">
      <c r="A64" s="11">
        <v>45809</v>
      </c>
      <c r="B64" s="6" t="s">
        <v>61</v>
      </c>
      <c r="C64" s="24">
        <v>258160.29</v>
      </c>
      <c r="D64" s="6">
        <v>1742</v>
      </c>
      <c r="E64" s="6">
        <v>10</v>
      </c>
      <c r="F64" s="6">
        <v>10</v>
      </c>
      <c r="G64" s="24">
        <v>193746.59</v>
      </c>
      <c r="H64" s="6">
        <v>100</v>
      </c>
      <c r="I64" s="6">
        <v>120</v>
      </c>
      <c r="J64" s="24">
        <v>91004.7</v>
      </c>
      <c r="K64" s="6">
        <v>2394</v>
      </c>
      <c r="L64" s="12">
        <v>0.85957099999999997</v>
      </c>
      <c r="M64" s="12">
        <v>0.91014300000000004</v>
      </c>
      <c r="N64" s="12">
        <v>0.93528599999999995</v>
      </c>
      <c r="O64" s="16">
        <f t="shared" si="0"/>
        <v>1</v>
      </c>
      <c r="P64" s="16">
        <f t="shared" si="1"/>
        <v>0.83333333333333337</v>
      </c>
      <c r="Q64" s="16">
        <f t="shared" si="2"/>
        <v>0.75048951176805689</v>
      </c>
      <c r="R64" s="17">
        <f t="shared" si="3"/>
        <v>1.3742824339839266</v>
      </c>
    </row>
    <row r="65" spans="1:18">
      <c r="A65" s="11">
        <v>45809</v>
      </c>
      <c r="B65" s="6" t="s">
        <v>65</v>
      </c>
      <c r="C65" s="24">
        <v>433789.77</v>
      </c>
      <c r="D65" s="6">
        <v>2810</v>
      </c>
      <c r="E65" s="6">
        <v>15</v>
      </c>
      <c r="F65" s="6">
        <v>16</v>
      </c>
      <c r="G65" s="24">
        <v>325686.96999999997</v>
      </c>
      <c r="H65" s="6">
        <v>157</v>
      </c>
      <c r="I65" s="6">
        <v>180</v>
      </c>
      <c r="J65" s="24">
        <v>146599.6</v>
      </c>
      <c r="K65" s="6">
        <v>3759</v>
      </c>
      <c r="L65" s="12">
        <v>0.82069999999999999</v>
      </c>
      <c r="M65" s="12">
        <v>0.9163</v>
      </c>
      <c r="N65" s="12">
        <v>0.94499999999999995</v>
      </c>
      <c r="O65" s="16">
        <f t="shared" si="0"/>
        <v>0.9375</v>
      </c>
      <c r="P65" s="16">
        <f t="shared" si="1"/>
        <v>0.87222222222222223</v>
      </c>
      <c r="Q65" s="16">
        <f t="shared" si="2"/>
        <v>0.75079449199551196</v>
      </c>
      <c r="R65" s="17">
        <f t="shared" si="3"/>
        <v>1.3377224199288256</v>
      </c>
    </row>
    <row r="66" spans="1:18">
      <c r="A66" s="11">
        <v>45809</v>
      </c>
      <c r="B66" s="6" t="s">
        <v>68</v>
      </c>
      <c r="C66" s="24">
        <v>386757.53</v>
      </c>
      <c r="D66" s="6">
        <v>2533</v>
      </c>
      <c r="E66" s="6">
        <v>16</v>
      </c>
      <c r="F66" s="6">
        <v>18</v>
      </c>
      <c r="G66" s="24">
        <v>290113.33</v>
      </c>
      <c r="H66" s="6">
        <v>164</v>
      </c>
      <c r="I66" s="6">
        <v>192</v>
      </c>
      <c r="J66" s="24">
        <v>131909.4</v>
      </c>
      <c r="K66" s="6">
        <v>3425</v>
      </c>
      <c r="L66" s="12">
        <v>0.860182</v>
      </c>
      <c r="M66" s="12">
        <v>0.88663599999999998</v>
      </c>
      <c r="N66" s="12">
        <v>0.95854499999999998</v>
      </c>
      <c r="O66" s="16">
        <f t="shared" ref="O66:O129" si="4">IFERROR(E66/F66,0)</f>
        <v>0.88888888888888884</v>
      </c>
      <c r="P66" s="16">
        <f t="shared" ref="P66:P129" si="5">IFERROR(H66/I66,0)</f>
        <v>0.85416666666666663</v>
      </c>
      <c r="Q66" s="16">
        <f t="shared" ref="Q66:Q129" si="6">IFERROR(G66/C66,0)</f>
        <v>0.75011682384050804</v>
      </c>
      <c r="R66" s="17">
        <f t="shared" ref="R66:R129" si="7">IFERROR(K66/D66,0)</f>
        <v>1.3521515988945914</v>
      </c>
    </row>
    <row r="67" spans="1:18">
      <c r="A67" s="11">
        <v>45809</v>
      </c>
      <c r="B67" s="6" t="s">
        <v>71</v>
      </c>
      <c r="C67" s="24">
        <v>247945.45</v>
      </c>
      <c r="D67" s="6">
        <v>1558</v>
      </c>
      <c r="E67" s="6">
        <v>11</v>
      </c>
      <c r="F67" s="6">
        <v>14</v>
      </c>
      <c r="G67" s="24">
        <v>187012.05</v>
      </c>
      <c r="H67" s="6">
        <v>122</v>
      </c>
      <c r="I67" s="6">
        <v>132</v>
      </c>
      <c r="J67" s="24">
        <v>92057.1</v>
      </c>
      <c r="K67" s="6">
        <v>2340</v>
      </c>
      <c r="L67" s="12">
        <v>0.89188900000000004</v>
      </c>
      <c r="M67" s="12">
        <v>0.90722199999999997</v>
      </c>
      <c r="N67" s="12">
        <v>0.937778</v>
      </c>
      <c r="O67" s="16">
        <f t="shared" si="4"/>
        <v>0.7857142857142857</v>
      </c>
      <c r="P67" s="16">
        <f t="shared" si="5"/>
        <v>0.9242424242424242</v>
      </c>
      <c r="Q67" s="16">
        <f t="shared" si="6"/>
        <v>0.7542467506461602</v>
      </c>
      <c r="R67" s="17">
        <f t="shared" si="7"/>
        <v>1.5019255455712452</v>
      </c>
    </row>
    <row r="68" spans="1:18">
      <c r="A68" s="11">
        <v>45809</v>
      </c>
      <c r="B68" s="6" t="s">
        <v>74</v>
      </c>
      <c r="C68" s="24">
        <v>1580085.69</v>
      </c>
      <c r="D68" s="6">
        <v>10254</v>
      </c>
      <c r="E68" s="6">
        <v>53</v>
      </c>
      <c r="F68" s="6">
        <v>60</v>
      </c>
      <c r="G68" s="24">
        <v>1187877.79</v>
      </c>
      <c r="H68" s="6">
        <v>565</v>
      </c>
      <c r="I68" s="6">
        <v>636</v>
      </c>
      <c r="J68" s="24">
        <v>525994</v>
      </c>
      <c r="K68" s="6">
        <v>13423</v>
      </c>
      <c r="L68" s="12">
        <v>0.91005899999999995</v>
      </c>
      <c r="M68" s="12">
        <v>0.91311799999999999</v>
      </c>
      <c r="N68" s="12">
        <v>0.92067600000000005</v>
      </c>
      <c r="O68" s="16">
        <f t="shared" si="4"/>
        <v>0.8833333333333333</v>
      </c>
      <c r="P68" s="16">
        <f t="shared" si="5"/>
        <v>0.88836477987421381</v>
      </c>
      <c r="Q68" s="16">
        <f t="shared" si="6"/>
        <v>0.75178061387290973</v>
      </c>
      <c r="R68" s="17">
        <f t="shared" si="7"/>
        <v>1.3090501267797932</v>
      </c>
    </row>
    <row r="69" spans="1:18">
      <c r="A69" s="11">
        <v>45809</v>
      </c>
      <c r="B69" s="6" t="s">
        <v>77</v>
      </c>
      <c r="C69" s="24">
        <v>368562.9</v>
      </c>
      <c r="D69" s="6">
        <v>2387</v>
      </c>
      <c r="E69" s="6">
        <v>14</v>
      </c>
      <c r="F69" s="6">
        <v>16</v>
      </c>
      <c r="G69" s="24">
        <v>276679.59999999998</v>
      </c>
      <c r="H69" s="6">
        <v>141</v>
      </c>
      <c r="I69" s="6">
        <v>168</v>
      </c>
      <c r="J69" s="24">
        <v>128141.9</v>
      </c>
      <c r="K69" s="6">
        <v>3242</v>
      </c>
      <c r="L69" s="12">
        <v>0.89655600000000002</v>
      </c>
      <c r="M69" s="12">
        <v>0.939778</v>
      </c>
      <c r="N69" s="12">
        <v>0.92066700000000001</v>
      </c>
      <c r="O69" s="16">
        <f t="shared" si="4"/>
        <v>0.875</v>
      </c>
      <c r="P69" s="16">
        <f t="shared" si="5"/>
        <v>0.8392857142857143</v>
      </c>
      <c r="Q69" s="16">
        <f t="shared" si="6"/>
        <v>0.75069845608442942</v>
      </c>
      <c r="R69" s="17">
        <f t="shared" si="7"/>
        <v>1.3581901968998744</v>
      </c>
    </row>
    <row r="70" spans="1:18">
      <c r="A70" s="11">
        <v>45809</v>
      </c>
      <c r="B70" s="6" t="s">
        <v>80</v>
      </c>
      <c r="C70" s="24">
        <v>413077.24</v>
      </c>
      <c r="D70" s="6">
        <v>2899</v>
      </c>
      <c r="E70" s="6">
        <v>16</v>
      </c>
      <c r="F70" s="6">
        <v>19</v>
      </c>
      <c r="G70" s="24">
        <v>309107.44</v>
      </c>
      <c r="H70" s="6">
        <v>168</v>
      </c>
      <c r="I70" s="6">
        <v>192</v>
      </c>
      <c r="J70" s="24">
        <v>139789.5</v>
      </c>
      <c r="K70" s="6">
        <v>3834</v>
      </c>
      <c r="L70" s="12">
        <v>0.85781799999999997</v>
      </c>
      <c r="M70" s="12">
        <v>0.91590899999999997</v>
      </c>
      <c r="N70" s="12">
        <v>0.94254499999999997</v>
      </c>
      <c r="O70" s="16">
        <f t="shared" si="4"/>
        <v>0.84210526315789469</v>
      </c>
      <c r="P70" s="16">
        <f t="shared" si="5"/>
        <v>0.875</v>
      </c>
      <c r="Q70" s="16">
        <f t="shared" si="6"/>
        <v>0.74830421545374903</v>
      </c>
      <c r="R70" s="17">
        <f t="shared" si="7"/>
        <v>1.3225250086236633</v>
      </c>
    </row>
    <row r="71" spans="1:18">
      <c r="A71" s="11">
        <v>45809</v>
      </c>
      <c r="B71" s="6" t="s">
        <v>82</v>
      </c>
      <c r="C71" s="24">
        <v>446939.15</v>
      </c>
      <c r="D71" s="6">
        <v>3127</v>
      </c>
      <c r="E71" s="6">
        <v>15</v>
      </c>
      <c r="F71" s="6">
        <v>17</v>
      </c>
      <c r="G71" s="24">
        <v>335887.95</v>
      </c>
      <c r="H71" s="6">
        <v>161</v>
      </c>
      <c r="I71" s="6">
        <v>180</v>
      </c>
      <c r="J71" s="24">
        <v>148810.70000000001</v>
      </c>
      <c r="K71" s="6">
        <v>4078</v>
      </c>
      <c r="L71" s="12">
        <v>0.83279999999999998</v>
      </c>
      <c r="M71" s="12">
        <v>0.8518</v>
      </c>
      <c r="N71" s="12">
        <v>0.9052</v>
      </c>
      <c r="O71" s="16">
        <f t="shared" si="4"/>
        <v>0.88235294117647056</v>
      </c>
      <c r="P71" s="16">
        <f t="shared" si="5"/>
        <v>0.89444444444444449</v>
      </c>
      <c r="Q71" s="16">
        <f t="shared" si="6"/>
        <v>0.75152948673214237</v>
      </c>
      <c r="R71" s="17">
        <f t="shared" si="7"/>
        <v>1.3041253597697473</v>
      </c>
    </row>
    <row r="72" spans="1:18">
      <c r="A72" s="11">
        <v>45809</v>
      </c>
      <c r="B72" s="6" t="s">
        <v>83</v>
      </c>
      <c r="C72" s="24">
        <v>609792.29</v>
      </c>
      <c r="D72" s="6">
        <v>3764</v>
      </c>
      <c r="E72" s="6">
        <v>19</v>
      </c>
      <c r="F72" s="6">
        <v>22</v>
      </c>
      <c r="G72" s="24">
        <v>458091.29</v>
      </c>
      <c r="H72" s="6">
        <v>195</v>
      </c>
      <c r="I72" s="6">
        <v>228</v>
      </c>
      <c r="J72" s="24">
        <v>204504.9</v>
      </c>
      <c r="K72" s="6">
        <v>5002</v>
      </c>
      <c r="L72" s="12">
        <v>0.86550000000000005</v>
      </c>
      <c r="M72" s="12">
        <v>0.90921399999999997</v>
      </c>
      <c r="N72" s="12">
        <v>0.94971399999999995</v>
      </c>
      <c r="O72" s="16">
        <f t="shared" si="4"/>
        <v>0.86363636363636365</v>
      </c>
      <c r="P72" s="16">
        <f t="shared" si="5"/>
        <v>0.85526315789473684</v>
      </c>
      <c r="Q72" s="16">
        <f t="shared" si="6"/>
        <v>0.75122512618190029</v>
      </c>
      <c r="R72" s="17">
        <f t="shared" si="7"/>
        <v>1.3289054197662062</v>
      </c>
    </row>
    <row r="73" spans="1:18">
      <c r="A73" s="11">
        <v>45809</v>
      </c>
      <c r="B73" s="6" t="s">
        <v>84</v>
      </c>
      <c r="C73" s="24">
        <v>639558.40000000002</v>
      </c>
      <c r="D73" s="6">
        <v>4224</v>
      </c>
      <c r="E73" s="6">
        <v>24</v>
      </c>
      <c r="F73" s="6">
        <v>28</v>
      </c>
      <c r="G73" s="24">
        <v>480474.2</v>
      </c>
      <c r="H73" s="6">
        <v>252</v>
      </c>
      <c r="I73" s="6">
        <v>288</v>
      </c>
      <c r="J73" s="24">
        <v>221297.1</v>
      </c>
      <c r="K73" s="6">
        <v>5794</v>
      </c>
      <c r="L73" s="12">
        <v>0.87328600000000001</v>
      </c>
      <c r="M73" s="12">
        <v>0.90664299999999998</v>
      </c>
      <c r="N73" s="12">
        <v>0.91278599999999999</v>
      </c>
      <c r="O73" s="16">
        <f t="shared" si="4"/>
        <v>0.8571428571428571</v>
      </c>
      <c r="P73" s="16">
        <f t="shared" si="5"/>
        <v>0.875</v>
      </c>
      <c r="Q73" s="16">
        <f t="shared" si="6"/>
        <v>0.75125930642143079</v>
      </c>
      <c r="R73" s="17">
        <f t="shared" si="7"/>
        <v>1.371685606060606</v>
      </c>
    </row>
    <row r="74" spans="1:18">
      <c r="A74" s="11">
        <v>45839</v>
      </c>
      <c r="B74" s="6" t="s">
        <v>53</v>
      </c>
      <c r="C74" s="24">
        <v>240802.95</v>
      </c>
      <c r="D74" s="6">
        <v>1457</v>
      </c>
      <c r="E74" s="6">
        <v>7</v>
      </c>
      <c r="F74" s="6">
        <v>8</v>
      </c>
      <c r="G74" s="24">
        <v>181047.55</v>
      </c>
      <c r="H74" s="6">
        <v>76</v>
      </c>
      <c r="I74" s="6">
        <v>84</v>
      </c>
      <c r="J74" s="24">
        <v>77405.3</v>
      </c>
      <c r="K74" s="6">
        <v>1879</v>
      </c>
      <c r="L74" s="12">
        <v>0.87319999999999998</v>
      </c>
      <c r="M74" s="12">
        <v>0.95499999999999996</v>
      </c>
      <c r="N74" s="12">
        <v>0.94299999999999995</v>
      </c>
      <c r="O74" s="16">
        <f t="shared" si="4"/>
        <v>0.875</v>
      </c>
      <c r="P74" s="16">
        <f t="shared" si="5"/>
        <v>0.90476190476190477</v>
      </c>
      <c r="Q74" s="16">
        <f t="shared" si="6"/>
        <v>0.75184938556608205</v>
      </c>
      <c r="R74" s="17">
        <f t="shared" si="7"/>
        <v>1.2896362388469458</v>
      </c>
    </row>
    <row r="75" spans="1:18">
      <c r="A75" s="11">
        <v>45839</v>
      </c>
      <c r="B75" s="6" t="s">
        <v>57</v>
      </c>
      <c r="C75" s="24">
        <v>147968.9</v>
      </c>
      <c r="D75" s="6">
        <v>980</v>
      </c>
      <c r="E75" s="6">
        <v>7</v>
      </c>
      <c r="F75" s="6">
        <v>10</v>
      </c>
      <c r="G75" s="24">
        <v>111605.1</v>
      </c>
      <c r="H75" s="6">
        <v>75</v>
      </c>
      <c r="I75" s="6">
        <v>84</v>
      </c>
      <c r="J75" s="24">
        <v>52109.599999999999</v>
      </c>
      <c r="K75" s="6">
        <v>1373</v>
      </c>
      <c r="L75" s="12">
        <v>0.84211100000000005</v>
      </c>
      <c r="M75" s="12">
        <v>0.90022199999999997</v>
      </c>
      <c r="N75" s="12">
        <v>0.92922199999999999</v>
      </c>
      <c r="O75" s="16">
        <f t="shared" si="4"/>
        <v>0.7</v>
      </c>
      <c r="P75" s="16">
        <f t="shared" si="5"/>
        <v>0.8928571428571429</v>
      </c>
      <c r="Q75" s="16">
        <f t="shared" si="6"/>
        <v>0.75424700731032002</v>
      </c>
      <c r="R75" s="17">
        <f t="shared" si="7"/>
        <v>1.4010204081632653</v>
      </c>
    </row>
    <row r="76" spans="1:18">
      <c r="A76" s="11">
        <v>45839</v>
      </c>
      <c r="B76" s="6" t="s">
        <v>61</v>
      </c>
      <c r="C76" s="24">
        <v>201299.44</v>
      </c>
      <c r="D76" s="6">
        <v>1484</v>
      </c>
      <c r="E76" s="6">
        <v>9</v>
      </c>
      <c r="F76" s="6">
        <v>10</v>
      </c>
      <c r="G76" s="24">
        <v>150840.74</v>
      </c>
      <c r="H76" s="6">
        <v>96</v>
      </c>
      <c r="I76" s="6">
        <v>108</v>
      </c>
      <c r="J76" s="24">
        <v>70958.8</v>
      </c>
      <c r="K76" s="6">
        <v>2046</v>
      </c>
      <c r="L76" s="12">
        <v>0.83599999999999997</v>
      </c>
      <c r="M76" s="12">
        <v>0.94359999999999999</v>
      </c>
      <c r="N76" s="12">
        <v>0.94979999999999998</v>
      </c>
      <c r="O76" s="16">
        <f t="shared" si="4"/>
        <v>0.9</v>
      </c>
      <c r="P76" s="16">
        <f t="shared" si="5"/>
        <v>0.88888888888888884</v>
      </c>
      <c r="Q76" s="16">
        <f t="shared" si="6"/>
        <v>0.74933511985925039</v>
      </c>
      <c r="R76" s="17">
        <f t="shared" si="7"/>
        <v>1.3787061994609164</v>
      </c>
    </row>
    <row r="77" spans="1:18">
      <c r="A77" s="11">
        <v>45839</v>
      </c>
      <c r="B77" s="6" t="s">
        <v>65</v>
      </c>
      <c r="C77" s="24">
        <v>419943.43</v>
      </c>
      <c r="D77" s="6">
        <v>2796</v>
      </c>
      <c r="E77" s="6">
        <v>16</v>
      </c>
      <c r="F77" s="6">
        <v>16</v>
      </c>
      <c r="G77" s="24">
        <v>315195.43</v>
      </c>
      <c r="H77" s="6">
        <v>165</v>
      </c>
      <c r="I77" s="6">
        <v>192</v>
      </c>
      <c r="J77" s="24">
        <v>147711.4</v>
      </c>
      <c r="K77" s="6">
        <v>3746</v>
      </c>
      <c r="L77" s="12">
        <v>0.90037500000000004</v>
      </c>
      <c r="M77" s="12">
        <v>0.91049999999999998</v>
      </c>
      <c r="N77" s="12">
        <v>0.93187500000000001</v>
      </c>
      <c r="O77" s="16">
        <f t="shared" si="4"/>
        <v>1</v>
      </c>
      <c r="P77" s="16">
        <f t="shared" si="5"/>
        <v>0.859375</v>
      </c>
      <c r="Q77" s="16">
        <f t="shared" si="6"/>
        <v>0.75056640367013239</v>
      </c>
      <c r="R77" s="17">
        <f t="shared" si="7"/>
        <v>1.3397711015736766</v>
      </c>
    </row>
    <row r="78" spans="1:18">
      <c r="A78" s="11">
        <v>45839</v>
      </c>
      <c r="B78" s="6" t="s">
        <v>68</v>
      </c>
      <c r="C78" s="24">
        <v>348433.03</v>
      </c>
      <c r="D78" s="6">
        <v>2321</v>
      </c>
      <c r="E78" s="6">
        <v>17</v>
      </c>
      <c r="F78" s="6">
        <v>18</v>
      </c>
      <c r="G78" s="24">
        <v>261170.73</v>
      </c>
      <c r="H78" s="6">
        <v>174</v>
      </c>
      <c r="I78" s="6">
        <v>204</v>
      </c>
      <c r="J78" s="24">
        <v>123460.8</v>
      </c>
      <c r="K78" s="6">
        <v>3212</v>
      </c>
      <c r="L78" s="12">
        <v>0.88449999999999995</v>
      </c>
      <c r="M78" s="12">
        <v>0.90580000000000005</v>
      </c>
      <c r="N78" s="12">
        <v>0.91779999999999995</v>
      </c>
      <c r="O78" s="16">
        <f t="shared" si="4"/>
        <v>0.94444444444444442</v>
      </c>
      <c r="P78" s="16">
        <f t="shared" si="5"/>
        <v>0.8529411764705882</v>
      </c>
      <c r="Q78" s="16">
        <f t="shared" si="6"/>
        <v>0.7495578992611579</v>
      </c>
      <c r="R78" s="17">
        <f t="shared" si="7"/>
        <v>1.3838862559241707</v>
      </c>
    </row>
    <row r="79" spans="1:18">
      <c r="A79" s="11">
        <v>45839</v>
      </c>
      <c r="B79" s="6" t="s">
        <v>71</v>
      </c>
      <c r="C79" s="24">
        <v>225634.25</v>
      </c>
      <c r="D79" s="6">
        <v>1536</v>
      </c>
      <c r="E79" s="6">
        <v>12</v>
      </c>
      <c r="F79" s="6">
        <v>14</v>
      </c>
      <c r="G79" s="24">
        <v>168878.75</v>
      </c>
      <c r="H79" s="6">
        <v>131</v>
      </c>
      <c r="I79" s="6">
        <v>144</v>
      </c>
      <c r="J79" s="24">
        <v>86834.9</v>
      </c>
      <c r="K79" s="6">
        <v>2273</v>
      </c>
      <c r="L79" s="12">
        <v>0.83430000000000004</v>
      </c>
      <c r="M79" s="12">
        <v>0.86460000000000004</v>
      </c>
      <c r="N79" s="12">
        <v>0.92920000000000003</v>
      </c>
      <c r="O79" s="16">
        <f t="shared" si="4"/>
        <v>0.8571428571428571</v>
      </c>
      <c r="P79" s="16">
        <f t="shared" si="5"/>
        <v>0.90972222222222221</v>
      </c>
      <c r="Q79" s="16">
        <f t="shared" si="6"/>
        <v>0.74846238990756053</v>
      </c>
      <c r="R79" s="17">
        <f t="shared" si="7"/>
        <v>1.4798177083333333</v>
      </c>
    </row>
    <row r="80" spans="1:18">
      <c r="A80" s="11">
        <v>45839</v>
      </c>
      <c r="B80" s="6" t="s">
        <v>74</v>
      </c>
      <c r="C80" s="24">
        <v>1436104.32</v>
      </c>
      <c r="D80" s="6">
        <v>9618</v>
      </c>
      <c r="E80" s="6">
        <v>51</v>
      </c>
      <c r="F80" s="6">
        <v>60</v>
      </c>
      <c r="G80" s="24">
        <v>1078078.02</v>
      </c>
      <c r="H80" s="6">
        <v>534</v>
      </c>
      <c r="I80" s="6">
        <v>612</v>
      </c>
      <c r="J80" s="24">
        <v>487396.7</v>
      </c>
      <c r="K80" s="6">
        <v>12771</v>
      </c>
      <c r="L80" s="12">
        <v>0.86264300000000005</v>
      </c>
      <c r="M80" s="12">
        <v>0.90942900000000004</v>
      </c>
      <c r="N80" s="12">
        <v>0.91442900000000005</v>
      </c>
      <c r="O80" s="16">
        <f t="shared" si="4"/>
        <v>0.85</v>
      </c>
      <c r="P80" s="16">
        <f t="shared" si="5"/>
        <v>0.87254901960784315</v>
      </c>
      <c r="Q80" s="16">
        <f t="shared" si="6"/>
        <v>0.75069617505224129</v>
      </c>
      <c r="R80" s="17">
        <f t="shared" si="7"/>
        <v>1.3278228321896444</v>
      </c>
    </row>
    <row r="81" spans="1:18">
      <c r="A81" s="11">
        <v>45839</v>
      </c>
      <c r="B81" s="6" t="s">
        <v>77</v>
      </c>
      <c r="C81" s="24">
        <v>264923.53000000003</v>
      </c>
      <c r="D81" s="6">
        <v>1906</v>
      </c>
      <c r="E81" s="6">
        <v>13</v>
      </c>
      <c r="F81" s="6">
        <v>16</v>
      </c>
      <c r="G81" s="24">
        <v>197747.23</v>
      </c>
      <c r="H81" s="6">
        <v>143</v>
      </c>
      <c r="I81" s="6">
        <v>156</v>
      </c>
      <c r="J81" s="24">
        <v>98281.3</v>
      </c>
      <c r="K81" s="6">
        <v>2718</v>
      </c>
      <c r="L81" s="12">
        <v>0.862375</v>
      </c>
      <c r="M81" s="12">
        <v>0.88324999999999998</v>
      </c>
      <c r="N81" s="12">
        <v>0.889625</v>
      </c>
      <c r="O81" s="16">
        <f t="shared" si="4"/>
        <v>0.8125</v>
      </c>
      <c r="P81" s="16">
        <f t="shared" si="5"/>
        <v>0.91666666666666663</v>
      </c>
      <c r="Q81" s="16">
        <f t="shared" si="6"/>
        <v>0.74643135700328311</v>
      </c>
      <c r="R81" s="17">
        <f t="shared" si="7"/>
        <v>1.4260230849947535</v>
      </c>
    </row>
    <row r="82" spans="1:18">
      <c r="A82" s="11">
        <v>45839</v>
      </c>
      <c r="B82" s="6" t="s">
        <v>80</v>
      </c>
      <c r="C82" s="24">
        <v>440419.26</v>
      </c>
      <c r="D82" s="6">
        <v>2878</v>
      </c>
      <c r="E82" s="6">
        <v>18</v>
      </c>
      <c r="F82" s="6">
        <v>20</v>
      </c>
      <c r="G82" s="24">
        <v>331089.56</v>
      </c>
      <c r="H82" s="6">
        <v>190</v>
      </c>
      <c r="I82" s="6">
        <v>216</v>
      </c>
      <c r="J82" s="24">
        <v>151811.1</v>
      </c>
      <c r="K82" s="6">
        <v>3887</v>
      </c>
      <c r="L82" s="12">
        <v>0.90145500000000001</v>
      </c>
      <c r="M82" s="12">
        <v>0.894818</v>
      </c>
      <c r="N82" s="12">
        <v>0.90572699999999995</v>
      </c>
      <c r="O82" s="16">
        <f t="shared" si="4"/>
        <v>0.9</v>
      </c>
      <c r="P82" s="16">
        <f t="shared" si="5"/>
        <v>0.87962962962962965</v>
      </c>
      <c r="Q82" s="16">
        <f t="shared" si="6"/>
        <v>0.75175994800953982</v>
      </c>
      <c r="R82" s="17">
        <f t="shared" si="7"/>
        <v>1.3505906879777623</v>
      </c>
    </row>
    <row r="83" spans="1:18">
      <c r="A83" s="11">
        <v>45839</v>
      </c>
      <c r="B83" s="6" t="s">
        <v>82</v>
      </c>
      <c r="C83" s="24">
        <v>432207.91</v>
      </c>
      <c r="D83" s="6">
        <v>2909</v>
      </c>
      <c r="E83" s="6">
        <v>16</v>
      </c>
      <c r="F83" s="6">
        <v>18</v>
      </c>
      <c r="G83" s="24">
        <v>323121.71000000002</v>
      </c>
      <c r="H83" s="6">
        <v>167</v>
      </c>
      <c r="I83" s="6">
        <v>192</v>
      </c>
      <c r="J83" s="24">
        <v>152530.29999999999</v>
      </c>
      <c r="K83" s="6">
        <v>3973</v>
      </c>
      <c r="L83" s="12">
        <v>0.86277800000000004</v>
      </c>
      <c r="M83" s="12">
        <v>0.86288900000000002</v>
      </c>
      <c r="N83" s="12">
        <v>0.93766700000000003</v>
      </c>
      <c r="O83" s="16">
        <f t="shared" si="4"/>
        <v>0.88888888888888884</v>
      </c>
      <c r="P83" s="16">
        <f t="shared" si="5"/>
        <v>0.86979166666666663</v>
      </c>
      <c r="Q83" s="16">
        <f t="shared" si="6"/>
        <v>0.74760711806500724</v>
      </c>
      <c r="R83" s="17">
        <f t="shared" si="7"/>
        <v>1.365761430044689</v>
      </c>
    </row>
    <row r="84" spans="1:18">
      <c r="A84" s="11">
        <v>45839</v>
      </c>
      <c r="B84" s="6" t="s">
        <v>83</v>
      </c>
      <c r="C84" s="24">
        <v>533531.92000000004</v>
      </c>
      <c r="D84" s="6">
        <v>3629</v>
      </c>
      <c r="E84" s="6">
        <v>20</v>
      </c>
      <c r="F84" s="6">
        <v>22</v>
      </c>
      <c r="G84" s="24">
        <v>399962.62</v>
      </c>
      <c r="H84" s="6">
        <v>221</v>
      </c>
      <c r="I84" s="6">
        <v>240</v>
      </c>
      <c r="J84" s="24">
        <v>185140.1</v>
      </c>
      <c r="K84" s="6">
        <v>4902</v>
      </c>
      <c r="L84" s="12">
        <v>0.87716700000000003</v>
      </c>
      <c r="M84" s="12">
        <v>0.89166699999999999</v>
      </c>
      <c r="N84" s="12">
        <v>0.90125</v>
      </c>
      <c r="O84" s="16">
        <f t="shared" si="4"/>
        <v>0.90909090909090906</v>
      </c>
      <c r="P84" s="16">
        <f t="shared" si="5"/>
        <v>0.92083333333333328</v>
      </c>
      <c r="Q84" s="16">
        <f t="shared" si="6"/>
        <v>0.74965078003205499</v>
      </c>
      <c r="R84" s="17">
        <f t="shared" si="7"/>
        <v>1.3507853403141361</v>
      </c>
    </row>
    <row r="85" spans="1:18">
      <c r="A85" s="11">
        <v>45839</v>
      </c>
      <c r="B85" s="6" t="s">
        <v>84</v>
      </c>
      <c r="C85" s="24">
        <v>643241.21</v>
      </c>
      <c r="D85" s="6">
        <v>4412</v>
      </c>
      <c r="E85" s="6">
        <v>26</v>
      </c>
      <c r="F85" s="6">
        <v>28</v>
      </c>
      <c r="G85" s="24">
        <v>481703.51</v>
      </c>
      <c r="H85" s="6">
        <v>282</v>
      </c>
      <c r="I85" s="6">
        <v>312</v>
      </c>
      <c r="J85" s="24">
        <v>223414.8</v>
      </c>
      <c r="K85" s="6">
        <v>5910</v>
      </c>
      <c r="L85" s="12">
        <v>0.90580000000000005</v>
      </c>
      <c r="M85" s="12">
        <v>0.90786699999999998</v>
      </c>
      <c r="N85" s="12">
        <v>0.92746700000000004</v>
      </c>
      <c r="O85" s="16">
        <f t="shared" si="4"/>
        <v>0.9285714285714286</v>
      </c>
      <c r="P85" s="16">
        <f t="shared" si="5"/>
        <v>0.90384615384615385</v>
      </c>
      <c r="Q85" s="16">
        <f t="shared" si="6"/>
        <v>0.74886916837930839</v>
      </c>
      <c r="R85" s="17">
        <f t="shared" si="7"/>
        <v>1.3395285584768812</v>
      </c>
    </row>
    <row r="86" spans="1:18">
      <c r="A86" s="11">
        <v>45870</v>
      </c>
      <c r="B86" s="6" t="s">
        <v>53</v>
      </c>
      <c r="C86" s="24">
        <v>173974.74</v>
      </c>
      <c r="D86" s="6">
        <v>1120</v>
      </c>
      <c r="E86" s="6">
        <v>6</v>
      </c>
      <c r="F86" s="6">
        <v>8</v>
      </c>
      <c r="G86" s="24">
        <v>131058.14</v>
      </c>
      <c r="H86" s="6">
        <v>63</v>
      </c>
      <c r="I86" s="6">
        <v>72</v>
      </c>
      <c r="J86" s="24">
        <v>54393.2</v>
      </c>
      <c r="K86" s="6">
        <v>1419</v>
      </c>
      <c r="L86" s="12">
        <v>0.72450000000000003</v>
      </c>
      <c r="M86" s="12">
        <v>0.8155</v>
      </c>
      <c r="N86" s="12">
        <v>0.996</v>
      </c>
      <c r="O86" s="16">
        <f t="shared" si="4"/>
        <v>0.75</v>
      </c>
      <c r="P86" s="16">
        <f t="shared" si="5"/>
        <v>0.875</v>
      </c>
      <c r="Q86" s="16">
        <f t="shared" si="6"/>
        <v>0.75331706200566817</v>
      </c>
      <c r="R86" s="17">
        <f t="shared" si="7"/>
        <v>1.2669642857142858</v>
      </c>
    </row>
    <row r="87" spans="1:18">
      <c r="A87" s="11">
        <v>45870</v>
      </c>
      <c r="B87" s="6" t="s">
        <v>57</v>
      </c>
      <c r="C87" s="24">
        <v>178319.61</v>
      </c>
      <c r="D87" s="6">
        <v>1156</v>
      </c>
      <c r="E87" s="6">
        <v>8</v>
      </c>
      <c r="F87" s="6">
        <v>10</v>
      </c>
      <c r="G87" s="24">
        <v>133883.60999999999</v>
      </c>
      <c r="H87" s="6">
        <v>88</v>
      </c>
      <c r="I87" s="6">
        <v>96</v>
      </c>
      <c r="J87" s="24">
        <v>61583.6</v>
      </c>
      <c r="K87" s="6">
        <v>1580</v>
      </c>
      <c r="L87" s="12">
        <v>0.86114299999999999</v>
      </c>
      <c r="M87" s="12">
        <v>0.91971400000000003</v>
      </c>
      <c r="N87" s="12">
        <v>0.89700000000000002</v>
      </c>
      <c r="O87" s="16">
        <f t="shared" si="4"/>
        <v>0.8</v>
      </c>
      <c r="P87" s="16">
        <f t="shared" si="5"/>
        <v>0.91666666666666663</v>
      </c>
      <c r="Q87" s="16">
        <f t="shared" si="6"/>
        <v>0.75080699200721668</v>
      </c>
      <c r="R87" s="17">
        <f t="shared" si="7"/>
        <v>1.3667820069204153</v>
      </c>
    </row>
    <row r="88" spans="1:18">
      <c r="A88" s="11">
        <v>45870</v>
      </c>
      <c r="B88" s="6" t="s">
        <v>61</v>
      </c>
      <c r="C88" s="24">
        <v>217782.97</v>
      </c>
      <c r="D88" s="6">
        <v>1471</v>
      </c>
      <c r="E88" s="6">
        <v>9</v>
      </c>
      <c r="F88" s="6">
        <v>10</v>
      </c>
      <c r="G88" s="24">
        <v>163351.37</v>
      </c>
      <c r="H88" s="6">
        <v>99</v>
      </c>
      <c r="I88" s="6">
        <v>108</v>
      </c>
      <c r="J88" s="24">
        <v>76078.8</v>
      </c>
      <c r="K88" s="6">
        <v>1988</v>
      </c>
      <c r="L88" s="12">
        <v>0.838167</v>
      </c>
      <c r="M88" s="12">
        <v>0.93866700000000003</v>
      </c>
      <c r="N88" s="12">
        <v>0.88500000000000001</v>
      </c>
      <c r="O88" s="16">
        <f t="shared" si="4"/>
        <v>0.9</v>
      </c>
      <c r="P88" s="16">
        <f t="shared" si="5"/>
        <v>0.91666666666666663</v>
      </c>
      <c r="Q88" s="16">
        <f t="shared" si="6"/>
        <v>0.75006493850276723</v>
      </c>
      <c r="R88" s="17">
        <f t="shared" si="7"/>
        <v>1.3514615907545886</v>
      </c>
    </row>
    <row r="89" spans="1:18">
      <c r="A89" s="11">
        <v>45870</v>
      </c>
      <c r="B89" s="6" t="s">
        <v>65</v>
      </c>
      <c r="C89" s="24">
        <v>361773.45</v>
      </c>
      <c r="D89" s="6">
        <v>2479</v>
      </c>
      <c r="E89" s="6">
        <v>15</v>
      </c>
      <c r="F89" s="6">
        <v>16</v>
      </c>
      <c r="G89" s="24">
        <v>272203.45</v>
      </c>
      <c r="H89" s="6">
        <v>161</v>
      </c>
      <c r="I89" s="6">
        <v>180</v>
      </c>
      <c r="J89" s="24">
        <v>120245.1</v>
      </c>
      <c r="K89" s="6">
        <v>3324</v>
      </c>
      <c r="L89" s="12">
        <v>0.87309999999999999</v>
      </c>
      <c r="M89" s="12">
        <v>0.86760000000000004</v>
      </c>
      <c r="N89" s="12">
        <v>0.88770000000000004</v>
      </c>
      <c r="O89" s="16">
        <f t="shared" si="4"/>
        <v>0.9375</v>
      </c>
      <c r="P89" s="16">
        <f t="shared" si="5"/>
        <v>0.89444444444444449</v>
      </c>
      <c r="Q89" s="16">
        <f t="shared" si="6"/>
        <v>0.75241411441331585</v>
      </c>
      <c r="R89" s="17">
        <f t="shared" si="7"/>
        <v>1.3408632513110126</v>
      </c>
    </row>
    <row r="90" spans="1:18">
      <c r="A90" s="11">
        <v>45870</v>
      </c>
      <c r="B90" s="6" t="s">
        <v>68</v>
      </c>
      <c r="C90" s="24">
        <v>284725.48</v>
      </c>
      <c r="D90" s="6">
        <v>1916</v>
      </c>
      <c r="E90" s="6">
        <v>14</v>
      </c>
      <c r="F90" s="6">
        <v>18</v>
      </c>
      <c r="G90" s="24">
        <v>213846.58</v>
      </c>
      <c r="H90" s="6">
        <v>152</v>
      </c>
      <c r="I90" s="6">
        <v>168</v>
      </c>
      <c r="J90" s="24">
        <v>103207.1</v>
      </c>
      <c r="K90" s="6">
        <v>2693</v>
      </c>
      <c r="L90" s="12">
        <v>0.86360000000000003</v>
      </c>
      <c r="M90" s="12">
        <v>0.88839999999999997</v>
      </c>
      <c r="N90" s="12">
        <v>0.97199999999999998</v>
      </c>
      <c r="O90" s="16">
        <f t="shared" si="4"/>
        <v>0.77777777777777779</v>
      </c>
      <c r="P90" s="16">
        <f t="shared" si="5"/>
        <v>0.90476190476190477</v>
      </c>
      <c r="Q90" s="16">
        <f t="shared" si="6"/>
        <v>0.75106232150350571</v>
      </c>
      <c r="R90" s="17">
        <f t="shared" si="7"/>
        <v>1.4055323590814197</v>
      </c>
    </row>
    <row r="91" spans="1:18">
      <c r="A91" s="11">
        <v>45870</v>
      </c>
      <c r="B91" s="6" t="s">
        <v>71</v>
      </c>
      <c r="C91" s="24">
        <v>250901.47</v>
      </c>
      <c r="D91" s="6">
        <v>1712</v>
      </c>
      <c r="E91" s="6">
        <v>13</v>
      </c>
      <c r="F91" s="6">
        <v>14</v>
      </c>
      <c r="G91" s="24">
        <v>187975.97</v>
      </c>
      <c r="H91" s="6">
        <v>137</v>
      </c>
      <c r="I91" s="6">
        <v>156</v>
      </c>
      <c r="J91" s="24">
        <v>93303.8</v>
      </c>
      <c r="K91" s="6">
        <v>2473</v>
      </c>
      <c r="L91" s="12">
        <v>0.86009999999999998</v>
      </c>
      <c r="M91" s="12">
        <v>0.91320000000000001</v>
      </c>
      <c r="N91" s="12">
        <v>0.9264</v>
      </c>
      <c r="O91" s="16">
        <f t="shared" si="4"/>
        <v>0.9285714285714286</v>
      </c>
      <c r="P91" s="16">
        <f t="shared" si="5"/>
        <v>0.87820512820512819</v>
      </c>
      <c r="Q91" s="16">
        <f t="shared" si="6"/>
        <v>0.74920234624372672</v>
      </c>
      <c r="R91" s="17">
        <f t="shared" si="7"/>
        <v>1.4445093457943925</v>
      </c>
    </row>
    <row r="92" spans="1:18">
      <c r="A92" s="11">
        <v>45870</v>
      </c>
      <c r="B92" s="6" t="s">
        <v>74</v>
      </c>
      <c r="C92" s="24">
        <v>1251637.24</v>
      </c>
      <c r="D92" s="6">
        <v>8288</v>
      </c>
      <c r="E92" s="6">
        <v>50</v>
      </c>
      <c r="F92" s="6">
        <v>60</v>
      </c>
      <c r="G92" s="24">
        <v>939366.44</v>
      </c>
      <c r="H92" s="6">
        <v>520</v>
      </c>
      <c r="I92" s="6">
        <v>600</v>
      </c>
      <c r="J92" s="24">
        <v>427647.1</v>
      </c>
      <c r="K92" s="6">
        <v>11102</v>
      </c>
      <c r="L92" s="12">
        <v>0.86963400000000002</v>
      </c>
      <c r="M92" s="12">
        <v>0.89326799999999995</v>
      </c>
      <c r="N92" s="12">
        <v>0.90724400000000005</v>
      </c>
      <c r="O92" s="16">
        <f t="shared" si="4"/>
        <v>0.83333333333333337</v>
      </c>
      <c r="P92" s="16">
        <f t="shared" si="5"/>
        <v>0.8666666666666667</v>
      </c>
      <c r="Q92" s="16">
        <f t="shared" si="6"/>
        <v>0.75051013982294101</v>
      </c>
      <c r="R92" s="17">
        <f t="shared" si="7"/>
        <v>1.339527027027027</v>
      </c>
    </row>
    <row r="93" spans="1:18">
      <c r="A93" s="11">
        <v>45870</v>
      </c>
      <c r="B93" s="6" t="s">
        <v>77</v>
      </c>
      <c r="C93" s="24">
        <v>295236.67</v>
      </c>
      <c r="D93" s="6">
        <v>1889</v>
      </c>
      <c r="E93" s="6">
        <v>13</v>
      </c>
      <c r="F93" s="6">
        <v>16</v>
      </c>
      <c r="G93" s="24">
        <v>221789.47</v>
      </c>
      <c r="H93" s="6">
        <v>138</v>
      </c>
      <c r="I93" s="6">
        <v>156</v>
      </c>
      <c r="J93" s="24">
        <v>102205.8</v>
      </c>
      <c r="K93" s="6">
        <v>2612</v>
      </c>
      <c r="L93" s="12">
        <v>0.88866699999999998</v>
      </c>
      <c r="M93" s="12">
        <v>0.88800000000000001</v>
      </c>
      <c r="N93" s="12">
        <v>0.94833299999999998</v>
      </c>
      <c r="O93" s="16">
        <f t="shared" si="4"/>
        <v>0.8125</v>
      </c>
      <c r="P93" s="16">
        <f t="shared" si="5"/>
        <v>0.88461538461538458</v>
      </c>
      <c r="Q93" s="16">
        <f t="shared" si="6"/>
        <v>0.75122602487014911</v>
      </c>
      <c r="R93" s="17">
        <f t="shared" si="7"/>
        <v>1.382742191635786</v>
      </c>
    </row>
    <row r="94" spans="1:18">
      <c r="A94" s="11">
        <v>45870</v>
      </c>
      <c r="B94" s="6" t="s">
        <v>80</v>
      </c>
      <c r="C94" s="24">
        <v>416891.58</v>
      </c>
      <c r="D94" s="6">
        <v>2837</v>
      </c>
      <c r="E94" s="6">
        <v>18</v>
      </c>
      <c r="F94" s="6">
        <v>20</v>
      </c>
      <c r="G94" s="24">
        <v>313457.68</v>
      </c>
      <c r="H94" s="6">
        <v>185</v>
      </c>
      <c r="I94" s="6">
        <v>216</v>
      </c>
      <c r="J94" s="24">
        <v>147403.70000000001</v>
      </c>
      <c r="K94" s="6">
        <v>3981</v>
      </c>
      <c r="L94" s="12">
        <v>0.85109100000000004</v>
      </c>
      <c r="M94" s="12">
        <v>0.91390899999999997</v>
      </c>
      <c r="N94" s="12">
        <v>0.949909</v>
      </c>
      <c r="O94" s="16">
        <f t="shared" si="4"/>
        <v>0.9</v>
      </c>
      <c r="P94" s="16">
        <f t="shared" si="5"/>
        <v>0.85648148148148151</v>
      </c>
      <c r="Q94" s="16">
        <f t="shared" si="6"/>
        <v>0.75189256640779356</v>
      </c>
      <c r="R94" s="17">
        <f t="shared" si="7"/>
        <v>1.4032428621783575</v>
      </c>
    </row>
    <row r="95" spans="1:18">
      <c r="A95" s="11">
        <v>45870</v>
      </c>
      <c r="B95" s="6" t="s">
        <v>82</v>
      </c>
      <c r="C95" s="24">
        <v>476174.17</v>
      </c>
      <c r="D95" s="6">
        <v>3080</v>
      </c>
      <c r="E95" s="6">
        <v>17</v>
      </c>
      <c r="F95" s="6">
        <v>18</v>
      </c>
      <c r="G95" s="24">
        <v>357717.87</v>
      </c>
      <c r="H95" s="6">
        <v>180</v>
      </c>
      <c r="I95" s="6">
        <v>204</v>
      </c>
      <c r="J95" s="24">
        <v>161563.5</v>
      </c>
      <c r="K95" s="6">
        <v>4136</v>
      </c>
      <c r="L95" s="12">
        <v>0.89955600000000002</v>
      </c>
      <c r="M95" s="12">
        <v>0.91122199999999998</v>
      </c>
      <c r="N95" s="12">
        <v>0.94155599999999995</v>
      </c>
      <c r="O95" s="16">
        <f t="shared" si="4"/>
        <v>0.94444444444444442</v>
      </c>
      <c r="P95" s="16">
        <f t="shared" si="5"/>
        <v>0.88235294117647056</v>
      </c>
      <c r="Q95" s="16">
        <f t="shared" si="6"/>
        <v>0.75123325148023046</v>
      </c>
      <c r="R95" s="17">
        <f t="shared" si="7"/>
        <v>1.3428571428571427</v>
      </c>
    </row>
    <row r="96" spans="1:18">
      <c r="A96" s="11">
        <v>45870</v>
      </c>
      <c r="B96" s="6" t="s">
        <v>83</v>
      </c>
      <c r="C96" s="24">
        <v>497514.55</v>
      </c>
      <c r="D96" s="6">
        <v>3341</v>
      </c>
      <c r="E96" s="6">
        <v>19</v>
      </c>
      <c r="F96" s="6">
        <v>22</v>
      </c>
      <c r="G96" s="24">
        <v>375210.25</v>
      </c>
      <c r="H96" s="6">
        <v>198</v>
      </c>
      <c r="I96" s="6">
        <v>228</v>
      </c>
      <c r="J96" s="24">
        <v>173041.8</v>
      </c>
      <c r="K96" s="6">
        <v>4642</v>
      </c>
      <c r="L96" s="12">
        <v>0.85681799999999997</v>
      </c>
      <c r="M96" s="12">
        <v>0.92272699999999996</v>
      </c>
      <c r="N96" s="12">
        <v>0.91663600000000001</v>
      </c>
      <c r="O96" s="16">
        <f t="shared" si="4"/>
        <v>0.86363636363636365</v>
      </c>
      <c r="P96" s="16">
        <f t="shared" si="5"/>
        <v>0.86842105263157898</v>
      </c>
      <c r="Q96" s="16">
        <f t="shared" si="6"/>
        <v>0.75416940067380944</v>
      </c>
      <c r="R96" s="17">
        <f t="shared" si="7"/>
        <v>1.389404369949117</v>
      </c>
    </row>
    <row r="97" spans="1:18">
      <c r="A97" s="11">
        <v>45870</v>
      </c>
      <c r="B97" s="6" t="s">
        <v>84</v>
      </c>
      <c r="C97" s="24">
        <v>562596.38</v>
      </c>
      <c r="D97" s="6">
        <v>3901</v>
      </c>
      <c r="E97" s="6">
        <v>24</v>
      </c>
      <c r="F97" s="6">
        <v>28</v>
      </c>
      <c r="G97" s="24">
        <v>421507.48</v>
      </c>
      <c r="H97" s="6">
        <v>262</v>
      </c>
      <c r="I97" s="6">
        <v>288</v>
      </c>
      <c r="J97" s="24">
        <v>196644</v>
      </c>
      <c r="K97" s="6">
        <v>5263</v>
      </c>
      <c r="L97" s="12">
        <v>0.88521399999999995</v>
      </c>
      <c r="M97" s="12">
        <v>0.89307099999999995</v>
      </c>
      <c r="N97" s="12">
        <v>0.93042899999999995</v>
      </c>
      <c r="O97" s="16">
        <f t="shared" si="4"/>
        <v>0.8571428571428571</v>
      </c>
      <c r="P97" s="16">
        <f t="shared" si="5"/>
        <v>0.90972222222222221</v>
      </c>
      <c r="Q97" s="16">
        <f t="shared" si="6"/>
        <v>0.74921825838978906</v>
      </c>
      <c r="R97" s="17">
        <f t="shared" si="7"/>
        <v>1.3491412458344014</v>
      </c>
    </row>
    <row r="98" spans="1:18">
      <c r="A98" s="11">
        <v>45901</v>
      </c>
      <c r="B98" s="6" t="s">
        <v>53</v>
      </c>
      <c r="C98" s="24">
        <v>282751.93</v>
      </c>
      <c r="D98" s="6">
        <v>1832</v>
      </c>
      <c r="E98" s="6">
        <v>8</v>
      </c>
      <c r="F98" s="6">
        <v>8</v>
      </c>
      <c r="G98" s="24">
        <v>212804.03</v>
      </c>
      <c r="H98" s="6">
        <v>89</v>
      </c>
      <c r="I98" s="6">
        <v>96</v>
      </c>
      <c r="J98" s="24">
        <v>90134.2</v>
      </c>
      <c r="K98" s="6">
        <v>2308</v>
      </c>
      <c r="L98" s="12">
        <v>0.86</v>
      </c>
      <c r="M98" s="12">
        <v>0.85780000000000001</v>
      </c>
      <c r="N98" s="12">
        <v>0.98799999999999999</v>
      </c>
      <c r="O98" s="16">
        <f t="shared" si="4"/>
        <v>1</v>
      </c>
      <c r="P98" s="16">
        <f t="shared" si="5"/>
        <v>0.92708333333333337</v>
      </c>
      <c r="Q98" s="16">
        <f t="shared" si="6"/>
        <v>0.75261742687308975</v>
      </c>
      <c r="R98" s="17">
        <f t="shared" si="7"/>
        <v>1.259825327510917</v>
      </c>
    </row>
    <row r="99" spans="1:18">
      <c r="A99" s="11">
        <v>45901</v>
      </c>
      <c r="B99" s="6" t="s">
        <v>57</v>
      </c>
      <c r="C99" s="24">
        <v>235002.97</v>
      </c>
      <c r="D99" s="6">
        <v>1618</v>
      </c>
      <c r="E99" s="6">
        <v>10</v>
      </c>
      <c r="F99" s="6">
        <v>10</v>
      </c>
      <c r="G99" s="24">
        <v>176149.17</v>
      </c>
      <c r="H99" s="6">
        <v>105</v>
      </c>
      <c r="I99" s="6">
        <v>120</v>
      </c>
      <c r="J99" s="24">
        <v>83283.8</v>
      </c>
      <c r="K99" s="6">
        <v>2236</v>
      </c>
      <c r="L99" s="12">
        <v>0.88</v>
      </c>
      <c r="M99" s="12">
        <v>0.92174999999999996</v>
      </c>
      <c r="N99" s="12">
        <v>0.92949999999999999</v>
      </c>
      <c r="O99" s="16">
        <f t="shared" si="4"/>
        <v>1</v>
      </c>
      <c r="P99" s="16">
        <f t="shared" si="5"/>
        <v>0.875</v>
      </c>
      <c r="Q99" s="16">
        <f t="shared" si="6"/>
        <v>0.74956146298916992</v>
      </c>
      <c r="R99" s="17">
        <f t="shared" si="7"/>
        <v>1.3819530284301607</v>
      </c>
    </row>
    <row r="100" spans="1:18">
      <c r="A100" s="11">
        <v>45901</v>
      </c>
      <c r="B100" s="6" t="s">
        <v>61</v>
      </c>
      <c r="C100" s="24">
        <v>291483.77</v>
      </c>
      <c r="D100" s="6">
        <v>1999</v>
      </c>
      <c r="E100" s="6">
        <v>10</v>
      </c>
      <c r="F100" s="6">
        <v>10</v>
      </c>
      <c r="G100" s="24">
        <v>218897.37</v>
      </c>
      <c r="H100" s="6">
        <v>107</v>
      </c>
      <c r="I100" s="6">
        <v>120</v>
      </c>
      <c r="J100" s="24">
        <v>93799.4</v>
      </c>
      <c r="K100" s="6">
        <v>2562</v>
      </c>
      <c r="L100" s="12">
        <v>0.80333299999999996</v>
      </c>
      <c r="M100" s="12">
        <v>0.9325</v>
      </c>
      <c r="N100" s="12">
        <v>0.910667</v>
      </c>
      <c r="O100" s="16">
        <f t="shared" si="4"/>
        <v>1</v>
      </c>
      <c r="P100" s="16">
        <f t="shared" si="5"/>
        <v>0.89166666666666672</v>
      </c>
      <c r="Q100" s="16">
        <f t="shared" si="6"/>
        <v>0.75097618642712072</v>
      </c>
      <c r="R100" s="17">
        <f t="shared" si="7"/>
        <v>1.281640820410205</v>
      </c>
    </row>
    <row r="101" spans="1:18">
      <c r="A101" s="11">
        <v>45901</v>
      </c>
      <c r="B101" s="6" t="s">
        <v>65</v>
      </c>
      <c r="C101" s="24">
        <v>406535.53</v>
      </c>
      <c r="D101" s="6">
        <v>2857</v>
      </c>
      <c r="E101" s="6">
        <v>14</v>
      </c>
      <c r="F101" s="6">
        <v>16</v>
      </c>
      <c r="G101" s="24">
        <v>304783.93</v>
      </c>
      <c r="H101" s="6">
        <v>154</v>
      </c>
      <c r="I101" s="6">
        <v>168</v>
      </c>
      <c r="J101" s="24">
        <v>128887</v>
      </c>
      <c r="K101" s="6">
        <v>3557</v>
      </c>
      <c r="L101" s="12">
        <v>0.88780000000000003</v>
      </c>
      <c r="M101" s="12">
        <v>0.88339999999999996</v>
      </c>
      <c r="N101" s="12">
        <v>0.89639999999999997</v>
      </c>
      <c r="O101" s="16">
        <f t="shared" si="4"/>
        <v>0.875</v>
      </c>
      <c r="P101" s="16">
        <f t="shared" si="5"/>
        <v>0.91666666666666663</v>
      </c>
      <c r="Q101" s="16">
        <f t="shared" si="6"/>
        <v>0.74971043736324838</v>
      </c>
      <c r="R101" s="17">
        <f t="shared" si="7"/>
        <v>1.2450122506125307</v>
      </c>
    </row>
    <row r="102" spans="1:18">
      <c r="A102" s="11">
        <v>45901</v>
      </c>
      <c r="B102" s="6" t="s">
        <v>68</v>
      </c>
      <c r="C102" s="24">
        <v>442936.24</v>
      </c>
      <c r="D102" s="6">
        <v>2909</v>
      </c>
      <c r="E102" s="6">
        <v>18</v>
      </c>
      <c r="F102" s="6">
        <v>18</v>
      </c>
      <c r="G102" s="24">
        <v>332307.74</v>
      </c>
      <c r="H102" s="6">
        <v>196</v>
      </c>
      <c r="I102" s="6">
        <v>216</v>
      </c>
      <c r="J102" s="24">
        <v>151670</v>
      </c>
      <c r="K102" s="6">
        <v>3891</v>
      </c>
      <c r="L102" s="12">
        <v>0.80733299999999997</v>
      </c>
      <c r="M102" s="12">
        <v>0.92316699999999996</v>
      </c>
      <c r="N102" s="12">
        <v>0.95883300000000005</v>
      </c>
      <c r="O102" s="16">
        <f t="shared" si="4"/>
        <v>1</v>
      </c>
      <c r="P102" s="16">
        <f t="shared" si="5"/>
        <v>0.90740740740740744</v>
      </c>
      <c r="Q102" s="16">
        <f t="shared" si="6"/>
        <v>0.75023831872506075</v>
      </c>
      <c r="R102" s="17">
        <f t="shared" si="7"/>
        <v>1.3375730491577862</v>
      </c>
    </row>
    <row r="103" spans="1:18">
      <c r="A103" s="11">
        <v>45901</v>
      </c>
      <c r="B103" s="6" t="s">
        <v>71</v>
      </c>
      <c r="C103" s="24">
        <v>242260.78</v>
      </c>
      <c r="D103" s="6">
        <v>1680</v>
      </c>
      <c r="E103" s="6">
        <v>10</v>
      </c>
      <c r="F103" s="6">
        <v>14</v>
      </c>
      <c r="G103" s="24">
        <v>182217.58</v>
      </c>
      <c r="H103" s="6">
        <v>109</v>
      </c>
      <c r="I103" s="6">
        <v>120</v>
      </c>
      <c r="J103" s="24">
        <v>78042.5</v>
      </c>
      <c r="K103" s="6">
        <v>2139</v>
      </c>
      <c r="L103" s="12">
        <v>0.85566699999999996</v>
      </c>
      <c r="M103" s="12">
        <v>0.904667</v>
      </c>
      <c r="N103" s="12">
        <v>0.91549999999999998</v>
      </c>
      <c r="O103" s="16">
        <f t="shared" si="4"/>
        <v>0.7142857142857143</v>
      </c>
      <c r="P103" s="16">
        <f t="shared" si="5"/>
        <v>0.90833333333333333</v>
      </c>
      <c r="Q103" s="16">
        <f t="shared" si="6"/>
        <v>0.75215468223952708</v>
      </c>
      <c r="R103" s="17">
        <f t="shared" si="7"/>
        <v>1.2732142857142856</v>
      </c>
    </row>
    <row r="104" spans="1:18">
      <c r="A104" s="11">
        <v>45901</v>
      </c>
      <c r="B104" s="6" t="s">
        <v>74</v>
      </c>
      <c r="C104" s="24">
        <v>1759331.13</v>
      </c>
      <c r="D104" s="6">
        <v>11710</v>
      </c>
      <c r="E104" s="6">
        <v>57</v>
      </c>
      <c r="F104" s="6">
        <v>60</v>
      </c>
      <c r="G104" s="24">
        <v>1322787.83</v>
      </c>
      <c r="H104" s="6">
        <v>619</v>
      </c>
      <c r="I104" s="6">
        <v>684</v>
      </c>
      <c r="J104" s="24">
        <v>564739.1</v>
      </c>
      <c r="K104" s="6">
        <v>14848</v>
      </c>
      <c r="L104" s="12">
        <v>0.86434299999999997</v>
      </c>
      <c r="M104" s="12">
        <v>0.8962</v>
      </c>
      <c r="N104" s="12">
        <v>0.92362900000000003</v>
      </c>
      <c r="O104" s="16">
        <f t="shared" si="4"/>
        <v>0.95</v>
      </c>
      <c r="P104" s="16">
        <f t="shared" si="5"/>
        <v>0.90497076023391809</v>
      </c>
      <c r="Q104" s="16">
        <f t="shared" si="6"/>
        <v>0.75186973472128593</v>
      </c>
      <c r="R104" s="17">
        <f t="shared" si="7"/>
        <v>1.2679760888129803</v>
      </c>
    </row>
    <row r="105" spans="1:18">
      <c r="A105" s="11">
        <v>45901</v>
      </c>
      <c r="B105" s="6" t="s">
        <v>77</v>
      </c>
      <c r="C105" s="24">
        <v>409618.72</v>
      </c>
      <c r="D105" s="6">
        <v>2747</v>
      </c>
      <c r="E105" s="6">
        <v>15</v>
      </c>
      <c r="F105" s="6">
        <v>16</v>
      </c>
      <c r="G105" s="24">
        <v>306975.62</v>
      </c>
      <c r="H105" s="6">
        <v>170</v>
      </c>
      <c r="I105" s="6">
        <v>180</v>
      </c>
      <c r="J105" s="24">
        <v>137984.4</v>
      </c>
      <c r="K105" s="6">
        <v>3615</v>
      </c>
      <c r="L105" s="12">
        <v>0.84824999999999995</v>
      </c>
      <c r="M105" s="12">
        <v>0.87487499999999996</v>
      </c>
      <c r="N105" s="12">
        <v>0.91349999999999998</v>
      </c>
      <c r="O105" s="16">
        <f t="shared" si="4"/>
        <v>0.9375</v>
      </c>
      <c r="P105" s="16">
        <f t="shared" si="5"/>
        <v>0.94444444444444442</v>
      </c>
      <c r="Q105" s="16">
        <f t="shared" si="6"/>
        <v>0.74941794652353788</v>
      </c>
      <c r="R105" s="17">
        <f t="shared" si="7"/>
        <v>1.3159810702584638</v>
      </c>
    </row>
    <row r="106" spans="1:18">
      <c r="A106" s="11">
        <v>45901</v>
      </c>
      <c r="B106" s="6" t="s">
        <v>80</v>
      </c>
      <c r="C106" s="24">
        <v>581929.24</v>
      </c>
      <c r="D106" s="6">
        <v>3787</v>
      </c>
      <c r="E106" s="6">
        <v>19</v>
      </c>
      <c r="F106" s="6">
        <v>20</v>
      </c>
      <c r="G106" s="24">
        <v>437002.54</v>
      </c>
      <c r="H106" s="6">
        <v>205</v>
      </c>
      <c r="I106" s="6">
        <v>228</v>
      </c>
      <c r="J106" s="24">
        <v>185168.9</v>
      </c>
      <c r="K106" s="6">
        <v>4739</v>
      </c>
      <c r="L106" s="12">
        <v>0.88108299999999995</v>
      </c>
      <c r="M106" s="12">
        <v>0.87224999999999997</v>
      </c>
      <c r="N106" s="12">
        <v>0.91716699999999995</v>
      </c>
      <c r="O106" s="16">
        <f t="shared" si="4"/>
        <v>0.95</v>
      </c>
      <c r="P106" s="16">
        <f t="shared" si="5"/>
        <v>0.89912280701754388</v>
      </c>
      <c r="Q106" s="16">
        <f t="shared" si="6"/>
        <v>0.75095477243934328</v>
      </c>
      <c r="R106" s="17">
        <f t="shared" si="7"/>
        <v>1.2513863216266174</v>
      </c>
    </row>
    <row r="107" spans="1:18">
      <c r="A107" s="11">
        <v>45901</v>
      </c>
      <c r="B107" s="6" t="s">
        <v>82</v>
      </c>
      <c r="C107" s="24">
        <v>543778.39</v>
      </c>
      <c r="D107" s="6">
        <v>3793</v>
      </c>
      <c r="E107" s="6">
        <v>17</v>
      </c>
      <c r="F107" s="6">
        <v>18</v>
      </c>
      <c r="G107" s="24">
        <v>407065.29</v>
      </c>
      <c r="H107" s="6">
        <v>194</v>
      </c>
      <c r="I107" s="6">
        <v>204</v>
      </c>
      <c r="J107" s="24">
        <v>180493.2</v>
      </c>
      <c r="K107" s="6">
        <v>4855</v>
      </c>
      <c r="L107" s="12">
        <v>0.85957099999999997</v>
      </c>
      <c r="M107" s="12">
        <v>0.90114300000000003</v>
      </c>
      <c r="N107" s="12">
        <v>0.89500000000000002</v>
      </c>
      <c r="O107" s="16">
        <f t="shared" si="4"/>
        <v>0.94444444444444442</v>
      </c>
      <c r="P107" s="16">
        <f t="shared" si="5"/>
        <v>0.9509803921568627</v>
      </c>
      <c r="Q107" s="16">
        <f t="shared" si="6"/>
        <v>0.74858673585759816</v>
      </c>
      <c r="R107" s="17">
        <f t="shared" si="7"/>
        <v>1.2799894542578434</v>
      </c>
    </row>
    <row r="108" spans="1:18">
      <c r="A108" s="11">
        <v>45901</v>
      </c>
      <c r="B108" s="6" t="s">
        <v>83</v>
      </c>
      <c r="C108" s="24">
        <v>668263.19999999995</v>
      </c>
      <c r="D108" s="6">
        <v>4373</v>
      </c>
      <c r="E108" s="6">
        <v>20</v>
      </c>
      <c r="F108" s="6">
        <v>22</v>
      </c>
      <c r="G108" s="24">
        <v>501487.7</v>
      </c>
      <c r="H108" s="6">
        <v>217</v>
      </c>
      <c r="I108" s="6">
        <v>240</v>
      </c>
      <c r="J108" s="24">
        <v>214953.2</v>
      </c>
      <c r="K108" s="6">
        <v>5514</v>
      </c>
      <c r="L108" s="12">
        <v>0.86524999999999996</v>
      </c>
      <c r="M108" s="12">
        <v>0.85862499999999997</v>
      </c>
      <c r="N108" s="12">
        <v>0.9335</v>
      </c>
      <c r="O108" s="16">
        <f t="shared" si="4"/>
        <v>0.90909090909090906</v>
      </c>
      <c r="P108" s="16">
        <f t="shared" si="5"/>
        <v>0.90416666666666667</v>
      </c>
      <c r="Q108" s="16">
        <f t="shared" si="6"/>
        <v>0.75043440967570874</v>
      </c>
      <c r="R108" s="17">
        <f t="shared" si="7"/>
        <v>1.260919277383947</v>
      </c>
    </row>
    <row r="109" spans="1:18">
      <c r="A109" s="11">
        <v>45901</v>
      </c>
      <c r="B109" s="6" t="s">
        <v>84</v>
      </c>
      <c r="C109" s="24">
        <v>757449.88</v>
      </c>
      <c r="D109" s="6">
        <v>4980</v>
      </c>
      <c r="E109" s="6">
        <v>24</v>
      </c>
      <c r="F109" s="6">
        <v>28</v>
      </c>
      <c r="G109" s="24">
        <v>568287.38</v>
      </c>
      <c r="H109" s="6">
        <v>270</v>
      </c>
      <c r="I109" s="6">
        <v>288</v>
      </c>
      <c r="J109" s="24">
        <v>243125.3</v>
      </c>
      <c r="K109" s="6">
        <v>6343</v>
      </c>
      <c r="L109" s="12">
        <v>0.86939999999999995</v>
      </c>
      <c r="M109" s="12">
        <v>0.910667</v>
      </c>
      <c r="N109" s="12">
        <v>0.90946700000000003</v>
      </c>
      <c r="O109" s="16">
        <f t="shared" si="4"/>
        <v>0.8571428571428571</v>
      </c>
      <c r="P109" s="16">
        <f t="shared" si="5"/>
        <v>0.9375</v>
      </c>
      <c r="Q109" s="16">
        <f t="shared" si="6"/>
        <v>0.75026400426652651</v>
      </c>
      <c r="R109" s="17">
        <f t="shared" si="7"/>
        <v>1.2736947791164659</v>
      </c>
    </row>
    <row r="110" spans="1:18">
      <c r="A110" s="11">
        <v>45931</v>
      </c>
      <c r="B110" s="6" t="s">
        <v>53</v>
      </c>
      <c r="C110" s="24">
        <v>231428.84</v>
      </c>
      <c r="D110" s="6">
        <v>1665</v>
      </c>
      <c r="E110" s="6">
        <v>7</v>
      </c>
      <c r="F110" s="6">
        <v>8</v>
      </c>
      <c r="G110" s="24">
        <v>173634.74</v>
      </c>
      <c r="H110" s="6">
        <v>77</v>
      </c>
      <c r="I110" s="6">
        <v>84</v>
      </c>
      <c r="J110" s="24">
        <v>74139.3</v>
      </c>
      <c r="K110" s="6">
        <v>2091</v>
      </c>
      <c r="L110" s="12">
        <v>0.96299999999999997</v>
      </c>
      <c r="M110" s="12">
        <v>0.88333300000000003</v>
      </c>
      <c r="N110" s="12">
        <v>0.97699999999999998</v>
      </c>
      <c r="O110" s="16">
        <f t="shared" si="4"/>
        <v>0.875</v>
      </c>
      <c r="P110" s="16">
        <f t="shared" si="5"/>
        <v>0.91666666666666663</v>
      </c>
      <c r="Q110" s="16">
        <f t="shared" si="6"/>
        <v>0.75027269721440071</v>
      </c>
      <c r="R110" s="17">
        <f t="shared" si="7"/>
        <v>1.2558558558558559</v>
      </c>
    </row>
    <row r="111" spans="1:18">
      <c r="A111" s="11">
        <v>45931</v>
      </c>
      <c r="B111" s="6" t="s">
        <v>57</v>
      </c>
      <c r="C111" s="24">
        <v>197950.09</v>
      </c>
      <c r="D111" s="6">
        <v>1275</v>
      </c>
      <c r="E111" s="6">
        <v>8</v>
      </c>
      <c r="F111" s="6">
        <v>10</v>
      </c>
      <c r="G111" s="24">
        <v>148562.89000000001</v>
      </c>
      <c r="H111" s="6">
        <v>86</v>
      </c>
      <c r="I111" s="6">
        <v>96</v>
      </c>
      <c r="J111" s="24">
        <v>69000.100000000006</v>
      </c>
      <c r="K111" s="6">
        <v>1704</v>
      </c>
      <c r="L111" s="12">
        <v>0.86580000000000001</v>
      </c>
      <c r="M111" s="12">
        <v>0.85440000000000005</v>
      </c>
      <c r="N111" s="12">
        <v>0.93</v>
      </c>
      <c r="O111" s="16">
        <f t="shared" si="4"/>
        <v>0.8</v>
      </c>
      <c r="P111" s="16">
        <f t="shared" si="5"/>
        <v>0.89583333333333337</v>
      </c>
      <c r="Q111" s="16">
        <f t="shared" si="6"/>
        <v>0.7505068070441393</v>
      </c>
      <c r="R111" s="17">
        <f t="shared" si="7"/>
        <v>1.3364705882352941</v>
      </c>
    </row>
    <row r="112" spans="1:18">
      <c r="A112" s="11">
        <v>45931</v>
      </c>
      <c r="B112" s="6" t="s">
        <v>61</v>
      </c>
      <c r="C112" s="24">
        <v>327952.28000000003</v>
      </c>
      <c r="D112" s="6">
        <v>2155</v>
      </c>
      <c r="E112" s="6">
        <v>9</v>
      </c>
      <c r="F112" s="6">
        <v>10</v>
      </c>
      <c r="G112" s="24">
        <v>246763.78</v>
      </c>
      <c r="H112" s="6">
        <v>103</v>
      </c>
      <c r="I112" s="6">
        <v>108</v>
      </c>
      <c r="J112" s="24">
        <v>105499</v>
      </c>
      <c r="K112" s="6">
        <v>2741</v>
      </c>
      <c r="L112" s="12">
        <v>0.83250000000000002</v>
      </c>
      <c r="M112" s="12">
        <v>0.87250000000000005</v>
      </c>
      <c r="N112" s="12">
        <v>0.910667</v>
      </c>
      <c r="O112" s="16">
        <f t="shared" si="4"/>
        <v>0.9</v>
      </c>
      <c r="P112" s="16">
        <f t="shared" si="5"/>
        <v>0.95370370370370372</v>
      </c>
      <c r="Q112" s="16">
        <f t="shared" si="6"/>
        <v>0.75243806812381353</v>
      </c>
      <c r="R112" s="17">
        <f t="shared" si="7"/>
        <v>1.2719257540603248</v>
      </c>
    </row>
    <row r="113" spans="1:18">
      <c r="A113" s="11">
        <v>45931</v>
      </c>
      <c r="B113" s="6" t="s">
        <v>65</v>
      </c>
      <c r="C113" s="24">
        <v>432383.94</v>
      </c>
      <c r="D113" s="6">
        <v>3032</v>
      </c>
      <c r="E113" s="6">
        <v>13</v>
      </c>
      <c r="F113" s="6">
        <v>16</v>
      </c>
      <c r="G113" s="24">
        <v>325179.24</v>
      </c>
      <c r="H113" s="6">
        <v>137</v>
      </c>
      <c r="I113" s="6">
        <v>156</v>
      </c>
      <c r="J113" s="24">
        <v>136793</v>
      </c>
      <c r="K113" s="6">
        <v>3780</v>
      </c>
      <c r="L113" s="12">
        <v>0.85114299999999998</v>
      </c>
      <c r="M113" s="12">
        <v>0.91142900000000004</v>
      </c>
      <c r="N113" s="12">
        <v>0.95342899999999997</v>
      </c>
      <c r="O113" s="16">
        <f t="shared" si="4"/>
        <v>0.8125</v>
      </c>
      <c r="P113" s="16">
        <f t="shared" si="5"/>
        <v>0.87820512820512819</v>
      </c>
      <c r="Q113" s="16">
        <f t="shared" si="6"/>
        <v>0.75206132771721357</v>
      </c>
      <c r="R113" s="17">
        <f t="shared" si="7"/>
        <v>1.2467018469656992</v>
      </c>
    </row>
    <row r="114" spans="1:18">
      <c r="A114" s="11">
        <v>45931</v>
      </c>
      <c r="B114" s="6" t="s">
        <v>68</v>
      </c>
      <c r="C114" s="24">
        <v>493580.66</v>
      </c>
      <c r="D114" s="6">
        <v>3391</v>
      </c>
      <c r="E114" s="6">
        <v>18</v>
      </c>
      <c r="F114" s="6">
        <v>18</v>
      </c>
      <c r="G114" s="24">
        <v>371266.06</v>
      </c>
      <c r="H114" s="6">
        <v>191</v>
      </c>
      <c r="I114" s="6">
        <v>216</v>
      </c>
      <c r="J114" s="24">
        <v>159585.9</v>
      </c>
      <c r="K114" s="6">
        <v>4336</v>
      </c>
      <c r="L114" s="12">
        <v>0.86775000000000002</v>
      </c>
      <c r="M114" s="12">
        <v>0.93174999999999997</v>
      </c>
      <c r="N114" s="12">
        <v>0.92566700000000002</v>
      </c>
      <c r="O114" s="16">
        <f t="shared" si="4"/>
        <v>1</v>
      </c>
      <c r="P114" s="16">
        <f t="shared" si="5"/>
        <v>0.8842592592592593</v>
      </c>
      <c r="Q114" s="16">
        <f t="shared" si="6"/>
        <v>0.75218923691215944</v>
      </c>
      <c r="R114" s="17">
        <f t="shared" si="7"/>
        <v>1.2786788557947508</v>
      </c>
    </row>
    <row r="115" spans="1:18">
      <c r="A115" s="11">
        <v>45931</v>
      </c>
      <c r="B115" s="6" t="s">
        <v>71</v>
      </c>
      <c r="C115" s="24">
        <v>358279.01</v>
      </c>
      <c r="D115" s="6">
        <v>2266</v>
      </c>
      <c r="E115" s="6">
        <v>14</v>
      </c>
      <c r="F115" s="6">
        <v>14</v>
      </c>
      <c r="G115" s="24">
        <v>269410.51</v>
      </c>
      <c r="H115" s="6">
        <v>157</v>
      </c>
      <c r="I115" s="6">
        <v>168</v>
      </c>
      <c r="J115" s="24">
        <v>120524.3</v>
      </c>
      <c r="K115" s="6">
        <v>3018</v>
      </c>
      <c r="L115" s="12">
        <v>0.88449999999999995</v>
      </c>
      <c r="M115" s="12">
        <v>0.87662499999999999</v>
      </c>
      <c r="N115" s="12">
        <v>0.96150000000000002</v>
      </c>
      <c r="O115" s="16">
        <f t="shared" si="4"/>
        <v>1</v>
      </c>
      <c r="P115" s="16">
        <f t="shared" si="5"/>
        <v>0.93452380952380953</v>
      </c>
      <c r="Q115" s="16">
        <f t="shared" si="6"/>
        <v>0.7519572804446456</v>
      </c>
      <c r="R115" s="17">
        <f t="shared" si="7"/>
        <v>1.3318623124448368</v>
      </c>
    </row>
    <row r="116" spans="1:18">
      <c r="A116" s="11">
        <v>45931</v>
      </c>
      <c r="B116" s="6" t="s">
        <v>74</v>
      </c>
      <c r="C116" s="24">
        <v>1811331.68</v>
      </c>
      <c r="D116" s="6">
        <v>12288</v>
      </c>
      <c r="E116" s="6">
        <v>52</v>
      </c>
      <c r="F116" s="6">
        <v>58</v>
      </c>
      <c r="G116" s="24">
        <v>1360317.28</v>
      </c>
      <c r="H116" s="6">
        <v>567</v>
      </c>
      <c r="I116" s="6">
        <v>624</v>
      </c>
      <c r="J116" s="24">
        <v>579360.80000000005</v>
      </c>
      <c r="K116" s="6">
        <v>15536</v>
      </c>
      <c r="L116" s="12">
        <v>0.84608099999999997</v>
      </c>
      <c r="M116" s="12">
        <v>0.90664900000000004</v>
      </c>
      <c r="N116" s="12">
        <v>0.91262200000000004</v>
      </c>
      <c r="O116" s="16">
        <f t="shared" si="4"/>
        <v>0.89655172413793105</v>
      </c>
      <c r="P116" s="16">
        <f t="shared" si="5"/>
        <v>0.90865384615384615</v>
      </c>
      <c r="Q116" s="16">
        <f t="shared" si="6"/>
        <v>0.75100396852772988</v>
      </c>
      <c r="R116" s="17">
        <f t="shared" si="7"/>
        <v>1.2643229166666667</v>
      </c>
    </row>
    <row r="117" spans="1:18">
      <c r="A117" s="11">
        <v>45931</v>
      </c>
      <c r="B117" s="6" t="s">
        <v>77</v>
      </c>
      <c r="C117" s="24">
        <v>480956.88</v>
      </c>
      <c r="D117" s="6">
        <v>3238</v>
      </c>
      <c r="E117" s="6">
        <v>15</v>
      </c>
      <c r="F117" s="6">
        <v>16</v>
      </c>
      <c r="G117" s="24">
        <v>360389.78</v>
      </c>
      <c r="H117" s="6">
        <v>168</v>
      </c>
      <c r="I117" s="6">
        <v>180</v>
      </c>
      <c r="J117" s="24">
        <v>152532.1</v>
      </c>
      <c r="K117" s="6">
        <v>4078</v>
      </c>
      <c r="L117" s="12">
        <v>0.89708299999999996</v>
      </c>
      <c r="M117" s="12">
        <v>0.91741700000000004</v>
      </c>
      <c r="N117" s="12">
        <v>0.91974999999999996</v>
      </c>
      <c r="O117" s="16">
        <f t="shared" si="4"/>
        <v>0.9375</v>
      </c>
      <c r="P117" s="16">
        <f t="shared" si="5"/>
        <v>0.93333333333333335</v>
      </c>
      <c r="Q117" s="16">
        <f t="shared" si="6"/>
        <v>0.74931827568409048</v>
      </c>
      <c r="R117" s="17">
        <f t="shared" si="7"/>
        <v>1.259419394688079</v>
      </c>
    </row>
    <row r="118" spans="1:18">
      <c r="A118" s="11">
        <v>45931</v>
      </c>
      <c r="B118" s="6" t="s">
        <v>80</v>
      </c>
      <c r="C118" s="24">
        <v>572206.61</v>
      </c>
      <c r="D118" s="6">
        <v>3909</v>
      </c>
      <c r="E118" s="6">
        <v>17</v>
      </c>
      <c r="F118" s="6">
        <v>20</v>
      </c>
      <c r="G118" s="24">
        <v>428123.91</v>
      </c>
      <c r="H118" s="6">
        <v>189</v>
      </c>
      <c r="I118" s="6">
        <v>204</v>
      </c>
      <c r="J118" s="24">
        <v>185041.4</v>
      </c>
      <c r="K118" s="6">
        <v>4920</v>
      </c>
      <c r="L118" s="12">
        <v>0.84785699999999997</v>
      </c>
      <c r="M118" s="12">
        <v>0.90721399999999996</v>
      </c>
      <c r="N118" s="12">
        <v>0.91014300000000004</v>
      </c>
      <c r="O118" s="16">
        <f t="shared" si="4"/>
        <v>0.85</v>
      </c>
      <c r="P118" s="16">
        <f t="shared" si="5"/>
        <v>0.92647058823529416</v>
      </c>
      <c r="Q118" s="16">
        <f t="shared" si="6"/>
        <v>0.74819812025589849</v>
      </c>
      <c r="R118" s="17">
        <f t="shared" si="7"/>
        <v>1.2586339217191098</v>
      </c>
    </row>
    <row r="119" spans="1:18">
      <c r="A119" s="11">
        <v>45931</v>
      </c>
      <c r="B119" s="6" t="s">
        <v>82</v>
      </c>
      <c r="C119" s="24">
        <v>664594.49</v>
      </c>
      <c r="D119" s="6">
        <v>4323</v>
      </c>
      <c r="E119" s="6">
        <v>17</v>
      </c>
      <c r="F119" s="6">
        <v>18</v>
      </c>
      <c r="G119" s="24">
        <v>499688.39</v>
      </c>
      <c r="H119" s="6">
        <v>187</v>
      </c>
      <c r="I119" s="6">
        <v>204</v>
      </c>
      <c r="J119" s="24">
        <v>212089.5</v>
      </c>
      <c r="K119" s="6">
        <v>5415</v>
      </c>
      <c r="L119" s="12">
        <v>0.94640000000000002</v>
      </c>
      <c r="M119" s="12">
        <v>0.88419999999999999</v>
      </c>
      <c r="N119" s="12">
        <v>0.92469999999999997</v>
      </c>
      <c r="O119" s="16">
        <f t="shared" si="4"/>
        <v>0.94444444444444442</v>
      </c>
      <c r="P119" s="16">
        <f t="shared" si="5"/>
        <v>0.91666666666666663</v>
      </c>
      <c r="Q119" s="16">
        <f t="shared" si="6"/>
        <v>0.75186959494653649</v>
      </c>
      <c r="R119" s="17">
        <f t="shared" si="7"/>
        <v>1.2526023594725886</v>
      </c>
    </row>
    <row r="120" spans="1:18">
      <c r="A120" s="11">
        <v>45931</v>
      </c>
      <c r="B120" s="6" t="s">
        <v>83</v>
      </c>
      <c r="C120" s="24">
        <v>773573.67</v>
      </c>
      <c r="D120" s="6">
        <v>5215</v>
      </c>
      <c r="E120" s="6">
        <v>21</v>
      </c>
      <c r="F120" s="6">
        <v>22</v>
      </c>
      <c r="G120" s="24">
        <v>581497.47</v>
      </c>
      <c r="H120" s="6">
        <v>223</v>
      </c>
      <c r="I120" s="6">
        <v>252</v>
      </c>
      <c r="J120" s="24">
        <v>243037.4</v>
      </c>
      <c r="K120" s="6">
        <v>6530</v>
      </c>
      <c r="L120" s="12">
        <v>0.87916700000000003</v>
      </c>
      <c r="M120" s="12">
        <v>0.87983299999999998</v>
      </c>
      <c r="N120" s="12">
        <v>0.92949999999999999</v>
      </c>
      <c r="O120" s="16">
        <f t="shared" si="4"/>
        <v>0.95454545454545459</v>
      </c>
      <c r="P120" s="16">
        <f t="shared" si="5"/>
        <v>0.88492063492063489</v>
      </c>
      <c r="Q120" s="16">
        <f t="shared" si="6"/>
        <v>0.75170276930444124</v>
      </c>
      <c r="R120" s="17">
        <f t="shared" si="7"/>
        <v>1.25215723873442</v>
      </c>
    </row>
    <row r="121" spans="1:18">
      <c r="A121" s="11">
        <v>45931</v>
      </c>
      <c r="B121" s="6" t="s">
        <v>84</v>
      </c>
      <c r="C121" s="24">
        <v>804489.89</v>
      </c>
      <c r="D121" s="6">
        <v>5412</v>
      </c>
      <c r="E121" s="6">
        <v>24</v>
      </c>
      <c r="F121" s="6">
        <v>28</v>
      </c>
      <c r="G121" s="24">
        <v>602691.39</v>
      </c>
      <c r="H121" s="6">
        <v>262</v>
      </c>
      <c r="I121" s="6">
        <v>288</v>
      </c>
      <c r="J121" s="24">
        <v>256727.1</v>
      </c>
      <c r="K121" s="6">
        <v>6737</v>
      </c>
      <c r="L121" s="12">
        <v>0.86811799999999995</v>
      </c>
      <c r="M121" s="12">
        <v>0.88694099999999998</v>
      </c>
      <c r="N121" s="12">
        <v>0.947353</v>
      </c>
      <c r="O121" s="16">
        <f t="shared" si="4"/>
        <v>0.8571428571428571</v>
      </c>
      <c r="P121" s="16">
        <f t="shared" si="5"/>
        <v>0.90972222222222221</v>
      </c>
      <c r="Q121" s="16">
        <f t="shared" si="6"/>
        <v>0.74915968179537973</v>
      </c>
      <c r="R121" s="17">
        <f t="shared" si="7"/>
        <v>1.2448263118994827</v>
      </c>
    </row>
    <row r="122" spans="1:18">
      <c r="A122" s="11">
        <v>45962</v>
      </c>
      <c r="B122" s="6" t="s">
        <v>53</v>
      </c>
      <c r="C122" s="24">
        <v>322464.63</v>
      </c>
      <c r="D122" s="6">
        <v>2315</v>
      </c>
      <c r="E122" s="6">
        <v>7</v>
      </c>
      <c r="F122" s="6">
        <v>8</v>
      </c>
      <c r="G122" s="24">
        <v>241040.83</v>
      </c>
      <c r="H122" s="6">
        <v>81</v>
      </c>
      <c r="I122" s="6">
        <v>84</v>
      </c>
      <c r="J122" s="24">
        <v>101325.3</v>
      </c>
      <c r="K122" s="6">
        <v>2804</v>
      </c>
      <c r="L122" s="12">
        <v>0.9032</v>
      </c>
      <c r="M122" s="12">
        <v>0.90720000000000001</v>
      </c>
      <c r="N122" s="12">
        <v>0.91800000000000004</v>
      </c>
      <c r="O122" s="16">
        <f t="shared" si="4"/>
        <v>0.875</v>
      </c>
      <c r="P122" s="16">
        <f t="shared" si="5"/>
        <v>0.9642857142857143</v>
      </c>
      <c r="Q122" s="16">
        <f t="shared" si="6"/>
        <v>0.74749540748081422</v>
      </c>
      <c r="R122" s="17">
        <f t="shared" si="7"/>
        <v>1.2112311015118791</v>
      </c>
    </row>
    <row r="123" spans="1:18">
      <c r="A123" s="11">
        <v>45962</v>
      </c>
      <c r="B123" s="6" t="s">
        <v>57</v>
      </c>
      <c r="C123" s="24">
        <v>219014.64</v>
      </c>
      <c r="D123" s="6">
        <v>1368</v>
      </c>
      <c r="E123" s="6">
        <v>9</v>
      </c>
      <c r="F123" s="6">
        <v>10</v>
      </c>
      <c r="G123" s="24">
        <v>165407.24</v>
      </c>
      <c r="H123" s="6">
        <v>93</v>
      </c>
      <c r="I123" s="6">
        <v>108</v>
      </c>
      <c r="J123" s="24">
        <v>68412.899999999994</v>
      </c>
      <c r="K123" s="6">
        <v>1717</v>
      </c>
      <c r="L123" s="12">
        <v>0.82033299999999998</v>
      </c>
      <c r="M123" s="12">
        <v>0.88800000000000001</v>
      </c>
      <c r="N123" s="12">
        <v>0.95766700000000005</v>
      </c>
      <c r="O123" s="16">
        <f t="shared" si="4"/>
        <v>0.9</v>
      </c>
      <c r="P123" s="16">
        <f t="shared" si="5"/>
        <v>0.86111111111111116</v>
      </c>
      <c r="Q123" s="16">
        <f t="shared" si="6"/>
        <v>0.75523371405674056</v>
      </c>
      <c r="R123" s="17">
        <f t="shared" si="7"/>
        <v>1.2551169590643274</v>
      </c>
    </row>
    <row r="124" spans="1:18">
      <c r="A124" s="11">
        <v>45962</v>
      </c>
      <c r="B124" s="6" t="s">
        <v>61</v>
      </c>
      <c r="C124" s="24">
        <v>318223.28999999998</v>
      </c>
      <c r="D124" s="6">
        <v>2015</v>
      </c>
      <c r="E124" s="6">
        <v>7</v>
      </c>
      <c r="F124" s="6">
        <v>9</v>
      </c>
      <c r="G124" s="24">
        <v>240249.09</v>
      </c>
      <c r="H124" s="6">
        <v>78</v>
      </c>
      <c r="I124" s="6">
        <v>84</v>
      </c>
      <c r="J124" s="24">
        <v>98459.4</v>
      </c>
      <c r="K124" s="6">
        <v>2521</v>
      </c>
      <c r="L124" s="12">
        <v>0.87662499999999999</v>
      </c>
      <c r="M124" s="12">
        <v>0.9375</v>
      </c>
      <c r="N124" s="12">
        <v>0.94599999999999995</v>
      </c>
      <c r="O124" s="16">
        <f t="shared" si="4"/>
        <v>0.77777777777777779</v>
      </c>
      <c r="P124" s="16">
        <f t="shared" si="5"/>
        <v>0.9285714285714286</v>
      </c>
      <c r="Q124" s="16">
        <f t="shared" si="6"/>
        <v>0.7549701657600234</v>
      </c>
      <c r="R124" s="17">
        <f t="shared" si="7"/>
        <v>1.2511166253101738</v>
      </c>
    </row>
    <row r="125" spans="1:18">
      <c r="A125" s="11">
        <v>45962</v>
      </c>
      <c r="B125" s="6" t="s">
        <v>65</v>
      </c>
      <c r="C125" s="24">
        <v>608434.97</v>
      </c>
      <c r="D125" s="6">
        <v>4226</v>
      </c>
      <c r="E125" s="6">
        <v>16</v>
      </c>
      <c r="F125" s="6">
        <v>16</v>
      </c>
      <c r="G125" s="24">
        <v>456442.47</v>
      </c>
      <c r="H125" s="6">
        <v>180</v>
      </c>
      <c r="I125" s="6">
        <v>192</v>
      </c>
      <c r="J125" s="24">
        <v>193494.7</v>
      </c>
      <c r="K125" s="6">
        <v>5275</v>
      </c>
      <c r="L125" s="12">
        <v>0.83233299999999999</v>
      </c>
      <c r="M125" s="12">
        <v>0.91988899999999996</v>
      </c>
      <c r="N125" s="12">
        <v>0.91166700000000001</v>
      </c>
      <c r="O125" s="16">
        <f t="shared" si="4"/>
        <v>1</v>
      </c>
      <c r="P125" s="16">
        <f t="shared" si="5"/>
        <v>0.9375</v>
      </c>
      <c r="Q125" s="16">
        <f t="shared" si="6"/>
        <v>0.75019105164188704</v>
      </c>
      <c r="R125" s="17">
        <f t="shared" si="7"/>
        <v>1.2482252721249409</v>
      </c>
    </row>
    <row r="126" spans="1:18">
      <c r="A126" s="11">
        <v>45962</v>
      </c>
      <c r="B126" s="6" t="s">
        <v>68</v>
      </c>
      <c r="C126" s="24">
        <v>585794.09</v>
      </c>
      <c r="D126" s="6">
        <v>3875</v>
      </c>
      <c r="E126" s="6">
        <v>18</v>
      </c>
      <c r="F126" s="6">
        <v>18</v>
      </c>
      <c r="G126" s="24">
        <v>439590.39</v>
      </c>
      <c r="H126" s="6">
        <v>210</v>
      </c>
      <c r="I126" s="6">
        <v>216</v>
      </c>
      <c r="J126" s="24">
        <v>182678.9</v>
      </c>
      <c r="K126" s="6">
        <v>4782</v>
      </c>
      <c r="L126" s="12">
        <v>0.870556</v>
      </c>
      <c r="M126" s="12">
        <v>0.86611099999999996</v>
      </c>
      <c r="N126" s="12">
        <v>0.90522199999999997</v>
      </c>
      <c r="O126" s="16">
        <f t="shared" si="4"/>
        <v>1</v>
      </c>
      <c r="P126" s="16">
        <f t="shared" si="5"/>
        <v>0.97222222222222221</v>
      </c>
      <c r="Q126" s="16">
        <f t="shared" si="6"/>
        <v>0.75041793269030765</v>
      </c>
      <c r="R126" s="17">
        <f t="shared" si="7"/>
        <v>1.2340645161290322</v>
      </c>
    </row>
    <row r="127" spans="1:18">
      <c r="A127" s="11">
        <v>45962</v>
      </c>
      <c r="B127" s="6" t="s">
        <v>71</v>
      </c>
      <c r="C127" s="24">
        <v>385649.2</v>
      </c>
      <c r="D127" s="6">
        <v>2465</v>
      </c>
      <c r="E127" s="6">
        <v>13</v>
      </c>
      <c r="F127" s="6">
        <v>14</v>
      </c>
      <c r="G127" s="24">
        <v>289973.8</v>
      </c>
      <c r="H127" s="6">
        <v>137</v>
      </c>
      <c r="I127" s="6">
        <v>156</v>
      </c>
      <c r="J127" s="24">
        <v>122630.9</v>
      </c>
      <c r="K127" s="6">
        <v>3068</v>
      </c>
      <c r="L127" s="12">
        <v>0.86899999999999999</v>
      </c>
      <c r="M127" s="12">
        <v>0.94399999999999995</v>
      </c>
      <c r="N127" s="12">
        <v>0.95242899999999997</v>
      </c>
      <c r="O127" s="16">
        <f t="shared" si="4"/>
        <v>0.9285714285714286</v>
      </c>
      <c r="P127" s="16">
        <f t="shared" si="5"/>
        <v>0.87820512820512819</v>
      </c>
      <c r="Q127" s="16">
        <f t="shared" si="6"/>
        <v>0.75191080391194898</v>
      </c>
      <c r="R127" s="17">
        <f t="shared" si="7"/>
        <v>1.2446247464503042</v>
      </c>
    </row>
    <row r="128" spans="1:18">
      <c r="A128" s="11">
        <v>45962</v>
      </c>
      <c r="B128" s="6" t="s">
        <v>74</v>
      </c>
      <c r="C128" s="24">
        <v>2387092.17</v>
      </c>
      <c r="D128" s="6">
        <v>15615</v>
      </c>
      <c r="E128" s="6">
        <v>54</v>
      </c>
      <c r="F128" s="6">
        <v>58</v>
      </c>
      <c r="G128" s="24">
        <v>1790453.57</v>
      </c>
      <c r="H128" s="6">
        <v>604</v>
      </c>
      <c r="I128" s="6">
        <v>648</v>
      </c>
      <c r="J128" s="24">
        <v>756036.4</v>
      </c>
      <c r="K128" s="6">
        <v>19459</v>
      </c>
      <c r="L128" s="12">
        <v>0.87286200000000003</v>
      </c>
      <c r="M128" s="12">
        <v>0.93203400000000003</v>
      </c>
      <c r="N128" s="12">
        <v>0.92179299999999997</v>
      </c>
      <c r="O128" s="16">
        <f t="shared" si="4"/>
        <v>0.93103448275862066</v>
      </c>
      <c r="P128" s="16">
        <f t="shared" si="5"/>
        <v>0.9320987654320988</v>
      </c>
      <c r="Q128" s="16">
        <f t="shared" si="6"/>
        <v>0.75005632061538707</v>
      </c>
      <c r="R128" s="17">
        <f t="shared" si="7"/>
        <v>1.2461735510726866</v>
      </c>
    </row>
    <row r="129" spans="1:18">
      <c r="A129" s="11">
        <v>45962</v>
      </c>
      <c r="B129" s="6" t="s">
        <v>77</v>
      </c>
      <c r="C129" s="24">
        <v>554011.35</v>
      </c>
      <c r="D129" s="6">
        <v>3623</v>
      </c>
      <c r="E129" s="6">
        <v>14</v>
      </c>
      <c r="F129" s="6">
        <v>16</v>
      </c>
      <c r="G129" s="24">
        <v>415589.65</v>
      </c>
      <c r="H129" s="6">
        <v>156</v>
      </c>
      <c r="I129" s="6">
        <v>168</v>
      </c>
      <c r="J129" s="24">
        <v>174971.8</v>
      </c>
      <c r="K129" s="6">
        <v>4479</v>
      </c>
      <c r="L129" s="12">
        <v>0.90800000000000003</v>
      </c>
      <c r="M129" s="12">
        <v>0.87222200000000005</v>
      </c>
      <c r="N129" s="12">
        <v>0.92100000000000004</v>
      </c>
      <c r="O129" s="16">
        <f t="shared" si="4"/>
        <v>0.875</v>
      </c>
      <c r="P129" s="16">
        <f t="shared" si="5"/>
        <v>0.9285714285714286</v>
      </c>
      <c r="Q129" s="16">
        <f t="shared" si="6"/>
        <v>0.75014645458075913</v>
      </c>
      <c r="R129" s="17">
        <f t="shared" si="7"/>
        <v>1.2362682859508694</v>
      </c>
    </row>
    <row r="130" spans="1:18">
      <c r="A130" s="11">
        <v>45962</v>
      </c>
      <c r="B130" s="6" t="s">
        <v>80</v>
      </c>
      <c r="C130" s="24">
        <v>615109.74</v>
      </c>
      <c r="D130" s="6">
        <v>4141</v>
      </c>
      <c r="E130" s="6">
        <v>16</v>
      </c>
      <c r="F130" s="6">
        <v>20</v>
      </c>
      <c r="G130" s="24">
        <v>459804.54</v>
      </c>
      <c r="H130" s="6">
        <v>180</v>
      </c>
      <c r="I130" s="6">
        <v>192</v>
      </c>
      <c r="J130" s="24">
        <v>195341.4</v>
      </c>
      <c r="K130" s="6">
        <v>5133</v>
      </c>
      <c r="L130" s="12">
        <v>0.89026700000000003</v>
      </c>
      <c r="M130" s="12">
        <v>0.88019999999999998</v>
      </c>
      <c r="N130" s="12">
        <v>0.92420000000000002</v>
      </c>
      <c r="O130" s="16">
        <f t="shared" ref="O130:O193" si="8">IFERROR(E130/F130,0)</f>
        <v>0.8</v>
      </c>
      <c r="P130" s="16">
        <f t="shared" ref="P130:P193" si="9">IFERROR(H130/I130,0)</f>
        <v>0.9375</v>
      </c>
      <c r="Q130" s="16">
        <f t="shared" ref="Q130:Q193" si="10">IFERROR(G130/C130,0)</f>
        <v>0.74751627246221131</v>
      </c>
      <c r="R130" s="17">
        <f t="shared" ref="R130:R193" si="11">IFERROR(K130/D130,0)</f>
        <v>1.2395556628833615</v>
      </c>
    </row>
    <row r="131" spans="1:18">
      <c r="A131" s="11">
        <v>45962</v>
      </c>
      <c r="B131" s="6" t="s">
        <v>82</v>
      </c>
      <c r="C131" s="24">
        <v>709904.09</v>
      </c>
      <c r="D131" s="6">
        <v>4835</v>
      </c>
      <c r="E131" s="6">
        <v>17</v>
      </c>
      <c r="F131" s="6">
        <v>18</v>
      </c>
      <c r="G131" s="24">
        <v>531249.79</v>
      </c>
      <c r="H131" s="6">
        <v>188</v>
      </c>
      <c r="I131" s="6">
        <v>204</v>
      </c>
      <c r="J131" s="24">
        <v>228595.7</v>
      </c>
      <c r="K131" s="6">
        <v>6098</v>
      </c>
      <c r="L131" s="12">
        <v>0.86250000000000004</v>
      </c>
      <c r="M131" s="12">
        <v>0.89233300000000004</v>
      </c>
      <c r="N131" s="12">
        <v>0.92233299999999996</v>
      </c>
      <c r="O131" s="16">
        <f t="shared" si="8"/>
        <v>0.94444444444444442</v>
      </c>
      <c r="P131" s="16">
        <f t="shared" si="9"/>
        <v>0.92156862745098034</v>
      </c>
      <c r="Q131" s="16">
        <f t="shared" si="10"/>
        <v>0.74834023001614214</v>
      </c>
      <c r="R131" s="17">
        <f t="shared" si="11"/>
        <v>1.2612202688728025</v>
      </c>
    </row>
    <row r="132" spans="1:18">
      <c r="A132" s="11">
        <v>45962</v>
      </c>
      <c r="B132" s="6" t="s">
        <v>83</v>
      </c>
      <c r="C132" s="24">
        <v>694681.65</v>
      </c>
      <c r="D132" s="6">
        <v>4903</v>
      </c>
      <c r="E132" s="6">
        <v>18</v>
      </c>
      <c r="F132" s="6">
        <v>22</v>
      </c>
      <c r="G132" s="24">
        <v>520247.65</v>
      </c>
      <c r="H132" s="6">
        <v>204</v>
      </c>
      <c r="I132" s="6">
        <v>216</v>
      </c>
      <c r="J132" s="24">
        <v>221047.7</v>
      </c>
      <c r="K132" s="6">
        <v>6096</v>
      </c>
      <c r="L132" s="12">
        <v>0.8982</v>
      </c>
      <c r="M132" s="12">
        <v>0.87080000000000002</v>
      </c>
      <c r="N132" s="12">
        <v>0.92059999999999997</v>
      </c>
      <c r="O132" s="16">
        <f t="shared" si="8"/>
        <v>0.81818181818181823</v>
      </c>
      <c r="P132" s="16">
        <f t="shared" si="9"/>
        <v>0.94444444444444442</v>
      </c>
      <c r="Q132" s="16">
        <f t="shared" si="10"/>
        <v>0.74890080945710891</v>
      </c>
      <c r="R132" s="17">
        <f t="shared" si="11"/>
        <v>1.2433204160717928</v>
      </c>
    </row>
    <row r="133" spans="1:18">
      <c r="A133" s="11">
        <v>45962</v>
      </c>
      <c r="B133" s="6" t="s">
        <v>84</v>
      </c>
      <c r="C133" s="24">
        <v>937585.64</v>
      </c>
      <c r="D133" s="6">
        <v>6157</v>
      </c>
      <c r="E133" s="6">
        <v>24</v>
      </c>
      <c r="F133" s="6">
        <v>27</v>
      </c>
      <c r="G133" s="24">
        <v>702478.14</v>
      </c>
      <c r="H133" s="6">
        <v>264</v>
      </c>
      <c r="I133" s="6">
        <v>288</v>
      </c>
      <c r="J133" s="24">
        <v>298554</v>
      </c>
      <c r="K133" s="6">
        <v>7642</v>
      </c>
      <c r="L133" s="12">
        <v>0.88191699999999995</v>
      </c>
      <c r="M133" s="12">
        <v>0.94991700000000001</v>
      </c>
      <c r="N133" s="12">
        <v>0.92483300000000002</v>
      </c>
      <c r="O133" s="16">
        <f t="shared" si="8"/>
        <v>0.88888888888888884</v>
      </c>
      <c r="P133" s="16">
        <f t="shared" si="9"/>
        <v>0.91666666666666663</v>
      </c>
      <c r="Q133" s="16">
        <f t="shared" si="10"/>
        <v>0.7492415732817751</v>
      </c>
      <c r="R133" s="17">
        <f t="shared" si="11"/>
        <v>1.2411888906935196</v>
      </c>
    </row>
    <row r="134" spans="1:18">
      <c r="A134" s="11">
        <v>45992</v>
      </c>
      <c r="B134" s="6" t="s">
        <v>53</v>
      </c>
      <c r="C134" s="24">
        <v>504600.54</v>
      </c>
      <c r="D134" s="6">
        <v>3433</v>
      </c>
      <c r="E134" s="6">
        <v>8</v>
      </c>
      <c r="F134" s="6">
        <v>8</v>
      </c>
      <c r="G134" s="24">
        <v>377151.54</v>
      </c>
      <c r="H134" s="6">
        <v>93</v>
      </c>
      <c r="I134" s="6">
        <v>96</v>
      </c>
      <c r="J134" s="24">
        <v>161511.70000000001</v>
      </c>
      <c r="K134" s="6">
        <v>4278</v>
      </c>
      <c r="L134" s="12">
        <v>0.89528600000000003</v>
      </c>
      <c r="M134" s="12">
        <v>0.90385700000000002</v>
      </c>
      <c r="N134" s="12">
        <v>0.95099999999999996</v>
      </c>
      <c r="O134" s="16">
        <f t="shared" si="8"/>
        <v>1</v>
      </c>
      <c r="P134" s="16">
        <f t="shared" si="9"/>
        <v>0.96875</v>
      </c>
      <c r="Q134" s="16">
        <f t="shared" si="10"/>
        <v>0.74742595400314082</v>
      </c>
      <c r="R134" s="17">
        <f t="shared" si="11"/>
        <v>1.2461404019807749</v>
      </c>
    </row>
    <row r="135" spans="1:18">
      <c r="A135" s="11">
        <v>45992</v>
      </c>
      <c r="B135" s="6" t="s">
        <v>57</v>
      </c>
      <c r="C135" s="24">
        <v>387104.84</v>
      </c>
      <c r="D135" s="6">
        <v>2722</v>
      </c>
      <c r="E135" s="6">
        <v>10</v>
      </c>
      <c r="F135" s="6">
        <v>10</v>
      </c>
      <c r="G135" s="24">
        <v>289569.64</v>
      </c>
      <c r="H135" s="6">
        <v>112</v>
      </c>
      <c r="I135" s="6">
        <v>120</v>
      </c>
      <c r="J135" s="24">
        <v>120666.7</v>
      </c>
      <c r="K135" s="6">
        <v>3313</v>
      </c>
      <c r="L135" s="12">
        <v>0.91666700000000001</v>
      </c>
      <c r="M135" s="12">
        <v>0.88900000000000001</v>
      </c>
      <c r="N135" s="12">
        <v>0.92833299999999996</v>
      </c>
      <c r="O135" s="16">
        <f t="shared" si="8"/>
        <v>1</v>
      </c>
      <c r="P135" s="16">
        <f t="shared" si="9"/>
        <v>0.93333333333333335</v>
      </c>
      <c r="Q135" s="16">
        <f t="shared" si="10"/>
        <v>0.74803931668743795</v>
      </c>
      <c r="R135" s="17">
        <f t="shared" si="11"/>
        <v>1.2171197648787657</v>
      </c>
    </row>
    <row r="136" spans="1:18">
      <c r="A136" s="11">
        <v>45992</v>
      </c>
      <c r="B136" s="6" t="s">
        <v>61</v>
      </c>
      <c r="C136" s="24">
        <v>321224.12</v>
      </c>
      <c r="D136" s="6">
        <v>2196</v>
      </c>
      <c r="E136" s="6">
        <v>7</v>
      </c>
      <c r="F136" s="6">
        <v>8</v>
      </c>
      <c r="G136" s="24">
        <v>240014.12</v>
      </c>
      <c r="H136" s="6">
        <v>79</v>
      </c>
      <c r="I136" s="6">
        <v>84</v>
      </c>
      <c r="J136" s="24">
        <v>103660.1</v>
      </c>
      <c r="K136" s="6">
        <v>2722</v>
      </c>
      <c r="L136" s="12">
        <v>0.87350000000000005</v>
      </c>
      <c r="M136" s="12">
        <v>0.99950000000000006</v>
      </c>
      <c r="N136" s="12">
        <v>0.84350000000000003</v>
      </c>
      <c r="O136" s="16">
        <f t="shared" si="8"/>
        <v>0.875</v>
      </c>
      <c r="P136" s="16">
        <f t="shared" si="9"/>
        <v>0.94047619047619047</v>
      </c>
      <c r="Q136" s="16">
        <f t="shared" si="10"/>
        <v>0.74718585889502942</v>
      </c>
      <c r="R136" s="17">
        <f t="shared" si="11"/>
        <v>1.2395264116575593</v>
      </c>
    </row>
    <row r="137" spans="1:18">
      <c r="A137" s="11">
        <v>45992</v>
      </c>
      <c r="B137" s="6" t="s">
        <v>65</v>
      </c>
      <c r="C137" s="24">
        <v>807722.27</v>
      </c>
      <c r="D137" s="6">
        <v>5243</v>
      </c>
      <c r="E137" s="6">
        <v>15</v>
      </c>
      <c r="F137" s="6">
        <v>16</v>
      </c>
      <c r="G137" s="24">
        <v>605902.77</v>
      </c>
      <c r="H137" s="6">
        <v>165</v>
      </c>
      <c r="I137" s="6">
        <v>180</v>
      </c>
      <c r="J137" s="24">
        <v>254737.7</v>
      </c>
      <c r="K137" s="6">
        <v>6510</v>
      </c>
      <c r="L137" s="12">
        <v>0.90162500000000001</v>
      </c>
      <c r="M137" s="12">
        <v>0.9365</v>
      </c>
      <c r="N137" s="12">
        <v>0.95437499999999997</v>
      </c>
      <c r="O137" s="16">
        <f t="shared" si="8"/>
        <v>0.9375</v>
      </c>
      <c r="P137" s="16">
        <f t="shared" si="9"/>
        <v>0.91666666666666663</v>
      </c>
      <c r="Q137" s="16">
        <f t="shared" si="10"/>
        <v>0.75013750704186977</v>
      </c>
      <c r="R137" s="17">
        <f t="shared" si="11"/>
        <v>1.2416555407209613</v>
      </c>
    </row>
    <row r="138" spans="1:18">
      <c r="A138" s="11">
        <v>45992</v>
      </c>
      <c r="B138" s="6" t="s">
        <v>68</v>
      </c>
      <c r="C138" s="24">
        <v>803748.31</v>
      </c>
      <c r="D138" s="6">
        <v>5438</v>
      </c>
      <c r="E138" s="6">
        <v>18</v>
      </c>
      <c r="F138" s="6">
        <v>18</v>
      </c>
      <c r="G138" s="24">
        <v>604645.41</v>
      </c>
      <c r="H138" s="6">
        <v>199</v>
      </c>
      <c r="I138" s="6">
        <v>216</v>
      </c>
      <c r="J138" s="24">
        <v>249018.1</v>
      </c>
      <c r="K138" s="6">
        <v>6710</v>
      </c>
      <c r="L138" s="12">
        <v>0.85640000000000005</v>
      </c>
      <c r="M138" s="12">
        <v>0.92279999999999995</v>
      </c>
      <c r="N138" s="12">
        <v>0.90259999999999996</v>
      </c>
      <c r="O138" s="16">
        <f t="shared" si="8"/>
        <v>1</v>
      </c>
      <c r="P138" s="16">
        <f t="shared" si="9"/>
        <v>0.92129629629629628</v>
      </c>
      <c r="Q138" s="16">
        <f t="shared" si="10"/>
        <v>0.75228202968165492</v>
      </c>
      <c r="R138" s="17">
        <f t="shared" si="11"/>
        <v>1.2339095255608679</v>
      </c>
    </row>
    <row r="139" spans="1:18">
      <c r="A139" s="11">
        <v>45992</v>
      </c>
      <c r="B139" s="6" t="s">
        <v>71</v>
      </c>
      <c r="C139" s="24">
        <v>515307.91</v>
      </c>
      <c r="D139" s="6">
        <v>3453</v>
      </c>
      <c r="E139" s="6">
        <v>13</v>
      </c>
      <c r="F139" s="6">
        <v>14</v>
      </c>
      <c r="G139" s="24">
        <v>388340.01</v>
      </c>
      <c r="H139" s="6">
        <v>147</v>
      </c>
      <c r="I139" s="6">
        <v>156</v>
      </c>
      <c r="J139" s="24">
        <v>159516.70000000001</v>
      </c>
      <c r="K139" s="6">
        <v>4274</v>
      </c>
      <c r="L139" s="12">
        <v>0.86787499999999995</v>
      </c>
      <c r="M139" s="12">
        <v>0.90337500000000004</v>
      </c>
      <c r="N139" s="12">
        <v>0.95674999999999999</v>
      </c>
      <c r="O139" s="16">
        <f t="shared" si="8"/>
        <v>0.9285714285714286</v>
      </c>
      <c r="P139" s="16">
        <f t="shared" si="9"/>
        <v>0.94230769230769229</v>
      </c>
      <c r="Q139" s="16">
        <f t="shared" si="10"/>
        <v>0.7536077022376777</v>
      </c>
      <c r="R139" s="17">
        <f t="shared" si="11"/>
        <v>1.2377642629597452</v>
      </c>
    </row>
    <row r="140" spans="1:18">
      <c r="A140" s="11">
        <v>45992</v>
      </c>
      <c r="B140" s="6" t="s">
        <v>74</v>
      </c>
      <c r="C140" s="24">
        <v>2987263.33</v>
      </c>
      <c r="D140" s="6">
        <v>20077</v>
      </c>
      <c r="E140" s="6">
        <v>55</v>
      </c>
      <c r="F140" s="6">
        <v>58</v>
      </c>
      <c r="G140" s="24">
        <v>2240289.33</v>
      </c>
      <c r="H140" s="6">
        <v>626</v>
      </c>
      <c r="I140" s="6">
        <v>660</v>
      </c>
      <c r="J140" s="24">
        <v>946825.9</v>
      </c>
      <c r="K140" s="6">
        <v>24875</v>
      </c>
      <c r="L140" s="12">
        <v>0.88219999999999998</v>
      </c>
      <c r="M140" s="12">
        <v>0.92156700000000003</v>
      </c>
      <c r="N140" s="12">
        <v>0.93606699999999998</v>
      </c>
      <c r="O140" s="16">
        <f t="shared" si="8"/>
        <v>0.94827586206896552</v>
      </c>
      <c r="P140" s="16">
        <f t="shared" si="9"/>
        <v>0.94848484848484849</v>
      </c>
      <c r="Q140" s="16">
        <f t="shared" si="10"/>
        <v>0.74994705270927686</v>
      </c>
      <c r="R140" s="17">
        <f t="shared" si="11"/>
        <v>1.2389799272799722</v>
      </c>
    </row>
    <row r="141" spans="1:18">
      <c r="A141" s="11">
        <v>45992</v>
      </c>
      <c r="B141" s="6" t="s">
        <v>77</v>
      </c>
      <c r="C141" s="24">
        <v>714344.95</v>
      </c>
      <c r="D141" s="6">
        <v>4851</v>
      </c>
      <c r="E141" s="6">
        <v>15</v>
      </c>
      <c r="F141" s="6">
        <v>16</v>
      </c>
      <c r="G141" s="24">
        <v>535424.75</v>
      </c>
      <c r="H141" s="6">
        <v>171</v>
      </c>
      <c r="I141" s="6">
        <v>180</v>
      </c>
      <c r="J141" s="24">
        <v>221892.7</v>
      </c>
      <c r="K141" s="6">
        <v>5897</v>
      </c>
      <c r="L141" s="12">
        <v>0.86766699999999997</v>
      </c>
      <c r="M141" s="12">
        <v>0.94655599999999995</v>
      </c>
      <c r="N141" s="12">
        <v>0.92788899999999996</v>
      </c>
      <c r="O141" s="16">
        <f t="shared" si="8"/>
        <v>0.9375</v>
      </c>
      <c r="P141" s="16">
        <f t="shared" si="9"/>
        <v>0.95</v>
      </c>
      <c r="Q141" s="16">
        <f t="shared" si="10"/>
        <v>0.74953249127049903</v>
      </c>
      <c r="R141" s="17">
        <f t="shared" si="11"/>
        <v>1.2156256441970728</v>
      </c>
    </row>
    <row r="142" spans="1:18">
      <c r="A142" s="11">
        <v>45992</v>
      </c>
      <c r="B142" s="6" t="s">
        <v>80</v>
      </c>
      <c r="C142" s="24">
        <v>885374.28</v>
      </c>
      <c r="D142" s="6">
        <v>6138</v>
      </c>
      <c r="E142" s="6">
        <v>19</v>
      </c>
      <c r="F142" s="6">
        <v>20</v>
      </c>
      <c r="G142" s="24">
        <v>663532.57999999996</v>
      </c>
      <c r="H142" s="6">
        <v>209</v>
      </c>
      <c r="I142" s="6">
        <v>228</v>
      </c>
      <c r="J142" s="24">
        <v>275508.8</v>
      </c>
      <c r="K142" s="6">
        <v>7486</v>
      </c>
      <c r="L142" s="12">
        <v>0.92892300000000005</v>
      </c>
      <c r="M142" s="12">
        <v>0.92915400000000004</v>
      </c>
      <c r="N142" s="12">
        <v>0.95523100000000005</v>
      </c>
      <c r="O142" s="16">
        <f t="shared" si="8"/>
        <v>0.95</v>
      </c>
      <c r="P142" s="16">
        <f t="shared" si="9"/>
        <v>0.91666666666666663</v>
      </c>
      <c r="Q142" s="16">
        <f t="shared" si="10"/>
        <v>0.74943737918386333</v>
      </c>
      <c r="R142" s="17">
        <f t="shared" si="11"/>
        <v>1.2196155099380905</v>
      </c>
    </row>
    <row r="143" spans="1:18">
      <c r="A143" s="11">
        <v>45992</v>
      </c>
      <c r="B143" s="6" t="s">
        <v>82</v>
      </c>
      <c r="C143" s="24">
        <v>1024948.08</v>
      </c>
      <c r="D143" s="6">
        <v>6674</v>
      </c>
      <c r="E143" s="6">
        <v>17</v>
      </c>
      <c r="F143" s="6">
        <v>18</v>
      </c>
      <c r="G143" s="24">
        <v>769973.88</v>
      </c>
      <c r="H143" s="6">
        <v>187</v>
      </c>
      <c r="I143" s="6">
        <v>204</v>
      </c>
      <c r="J143" s="24">
        <v>324535.7</v>
      </c>
      <c r="K143" s="6">
        <v>8336</v>
      </c>
      <c r="L143" s="12">
        <v>0.87909099999999996</v>
      </c>
      <c r="M143" s="12">
        <v>0.88363599999999998</v>
      </c>
      <c r="N143" s="12">
        <v>0.94418199999999997</v>
      </c>
      <c r="O143" s="16">
        <f t="shared" si="8"/>
        <v>0.94444444444444442</v>
      </c>
      <c r="P143" s="16">
        <f t="shared" si="9"/>
        <v>0.91666666666666663</v>
      </c>
      <c r="Q143" s="16">
        <f t="shared" si="10"/>
        <v>0.75123208192165214</v>
      </c>
      <c r="R143" s="17">
        <f t="shared" si="11"/>
        <v>1.2490260713215462</v>
      </c>
    </row>
    <row r="144" spans="1:18">
      <c r="A144" s="11">
        <v>45992</v>
      </c>
      <c r="B144" s="6" t="s">
        <v>83</v>
      </c>
      <c r="C144" s="24">
        <v>1092150.8</v>
      </c>
      <c r="D144" s="6">
        <v>7284</v>
      </c>
      <c r="E144" s="6">
        <v>19</v>
      </c>
      <c r="F144" s="6">
        <v>22</v>
      </c>
      <c r="G144" s="24">
        <v>818697.3</v>
      </c>
      <c r="H144" s="6">
        <v>214</v>
      </c>
      <c r="I144" s="6">
        <v>228</v>
      </c>
      <c r="J144" s="24">
        <v>346851.8</v>
      </c>
      <c r="K144" s="6">
        <v>9072</v>
      </c>
      <c r="L144" s="12">
        <v>0.904833</v>
      </c>
      <c r="M144" s="12">
        <v>0.91016699999999995</v>
      </c>
      <c r="N144" s="12">
        <v>0.9395</v>
      </c>
      <c r="O144" s="16">
        <f t="shared" si="8"/>
        <v>0.86363636363636365</v>
      </c>
      <c r="P144" s="16">
        <f t="shared" si="9"/>
        <v>0.93859649122807021</v>
      </c>
      <c r="Q144" s="16">
        <f t="shared" si="10"/>
        <v>0.74961928334438799</v>
      </c>
      <c r="R144" s="17">
        <f t="shared" si="11"/>
        <v>1.2454695222405272</v>
      </c>
    </row>
    <row r="145" spans="1:18">
      <c r="A145" s="11">
        <v>45992</v>
      </c>
      <c r="B145" s="6" t="s">
        <v>84</v>
      </c>
      <c r="C145" s="24">
        <v>1379196.86</v>
      </c>
      <c r="D145" s="6">
        <v>9279</v>
      </c>
      <c r="E145" s="6">
        <v>26</v>
      </c>
      <c r="F145" s="6">
        <v>27</v>
      </c>
      <c r="G145" s="24">
        <v>1033142.56</v>
      </c>
      <c r="H145" s="6">
        <v>293</v>
      </c>
      <c r="I145" s="6">
        <v>312</v>
      </c>
      <c r="J145" s="24">
        <v>445697.9</v>
      </c>
      <c r="K145" s="6">
        <v>11630</v>
      </c>
      <c r="L145" s="12">
        <v>0.82946699999999995</v>
      </c>
      <c r="M145" s="12">
        <v>0.89133300000000004</v>
      </c>
      <c r="N145" s="12">
        <v>0.91620000000000001</v>
      </c>
      <c r="O145" s="16">
        <f t="shared" si="8"/>
        <v>0.96296296296296291</v>
      </c>
      <c r="P145" s="16">
        <f t="shared" si="9"/>
        <v>0.9391025641025641</v>
      </c>
      <c r="Q145" s="16">
        <f t="shared" si="10"/>
        <v>0.74908998850243902</v>
      </c>
      <c r="R145" s="17">
        <f t="shared" si="11"/>
        <v>1.253367819808169</v>
      </c>
    </row>
    <row r="146" spans="1:18">
      <c r="A146" s="11">
        <v>46023</v>
      </c>
      <c r="B146" s="6" t="s">
        <v>53</v>
      </c>
      <c r="C146" s="24">
        <v>259435.89</v>
      </c>
      <c r="D146" s="6">
        <v>1589</v>
      </c>
      <c r="E146" s="6">
        <v>8</v>
      </c>
      <c r="F146" s="6">
        <v>8</v>
      </c>
      <c r="G146" s="24">
        <v>194539.99</v>
      </c>
      <c r="H146" s="6">
        <v>94</v>
      </c>
      <c r="I146" s="6">
        <v>96</v>
      </c>
      <c r="J146" s="24">
        <v>98706.5</v>
      </c>
      <c r="K146" s="6">
        <v>2359</v>
      </c>
      <c r="L146" s="12">
        <v>0.90749999999999997</v>
      </c>
      <c r="M146" s="12">
        <v>0.91074999999999995</v>
      </c>
      <c r="N146" s="12">
        <v>0.93100000000000005</v>
      </c>
      <c r="O146" s="16">
        <f t="shared" si="8"/>
        <v>1</v>
      </c>
      <c r="P146" s="16">
        <f t="shared" si="9"/>
        <v>0.97916666666666663</v>
      </c>
      <c r="Q146" s="16">
        <f t="shared" si="10"/>
        <v>0.74985766233037376</v>
      </c>
      <c r="R146" s="17">
        <f t="shared" si="11"/>
        <v>1.4845814977973568</v>
      </c>
    </row>
    <row r="147" spans="1:18">
      <c r="A147" s="11">
        <v>46023</v>
      </c>
      <c r="B147" s="6" t="s">
        <v>57</v>
      </c>
      <c r="C147" s="24">
        <v>188355.84</v>
      </c>
      <c r="D147" s="6">
        <v>1245</v>
      </c>
      <c r="E147" s="6">
        <v>10</v>
      </c>
      <c r="F147" s="6">
        <v>10</v>
      </c>
      <c r="G147" s="24">
        <v>141221.74</v>
      </c>
      <c r="H147" s="6">
        <v>116</v>
      </c>
      <c r="I147" s="6">
        <v>120</v>
      </c>
      <c r="J147" s="24">
        <v>72138.8</v>
      </c>
      <c r="K147" s="6">
        <v>1911</v>
      </c>
      <c r="L147" s="12">
        <v>0.83099999999999996</v>
      </c>
      <c r="M147" s="12">
        <v>0.87450000000000006</v>
      </c>
      <c r="N147" s="12">
        <v>0.95033299999999998</v>
      </c>
      <c r="O147" s="16">
        <f t="shared" si="8"/>
        <v>1</v>
      </c>
      <c r="P147" s="16">
        <f t="shared" si="9"/>
        <v>0.96666666666666667</v>
      </c>
      <c r="Q147" s="16">
        <f t="shared" si="10"/>
        <v>0.74976034722363794</v>
      </c>
      <c r="R147" s="17">
        <f t="shared" si="11"/>
        <v>1.5349397590361447</v>
      </c>
    </row>
    <row r="148" spans="1:18">
      <c r="A148" s="11">
        <v>46023</v>
      </c>
      <c r="B148" s="6" t="s">
        <v>61</v>
      </c>
      <c r="C148" s="24">
        <v>137058.18</v>
      </c>
      <c r="D148" s="6">
        <v>1005</v>
      </c>
      <c r="E148" s="6">
        <v>7</v>
      </c>
      <c r="F148" s="6">
        <v>8</v>
      </c>
      <c r="G148" s="24">
        <v>102125.98</v>
      </c>
      <c r="H148" s="6">
        <v>82</v>
      </c>
      <c r="I148" s="6">
        <v>84</v>
      </c>
      <c r="J148" s="24">
        <v>52201.9</v>
      </c>
      <c r="K148" s="6">
        <v>1471</v>
      </c>
      <c r="L148" s="12">
        <v>0.87339999999999995</v>
      </c>
      <c r="M148" s="12">
        <v>0.86839999999999995</v>
      </c>
      <c r="N148" s="12">
        <v>0.90759999999999996</v>
      </c>
      <c r="O148" s="16">
        <f t="shared" si="8"/>
        <v>0.875</v>
      </c>
      <c r="P148" s="16">
        <f t="shared" si="9"/>
        <v>0.97619047619047616</v>
      </c>
      <c r="Q148" s="16">
        <f t="shared" si="10"/>
        <v>0.74512867455266074</v>
      </c>
      <c r="R148" s="17">
        <f t="shared" si="11"/>
        <v>1.463681592039801</v>
      </c>
    </row>
    <row r="149" spans="1:18">
      <c r="A149" s="11">
        <v>46023</v>
      </c>
      <c r="B149" s="6" t="s">
        <v>65</v>
      </c>
      <c r="C149" s="24">
        <v>328897.23</v>
      </c>
      <c r="D149" s="6">
        <v>2338</v>
      </c>
      <c r="E149" s="6">
        <v>15</v>
      </c>
      <c r="F149" s="6">
        <v>16</v>
      </c>
      <c r="G149" s="24">
        <v>247022.33</v>
      </c>
      <c r="H149" s="6">
        <v>170</v>
      </c>
      <c r="I149" s="6">
        <v>180</v>
      </c>
      <c r="J149" s="24">
        <v>129566.5</v>
      </c>
      <c r="K149" s="6">
        <v>3635</v>
      </c>
      <c r="L149" s="12">
        <v>0.82399999999999995</v>
      </c>
      <c r="M149" s="12">
        <v>0.93074999999999997</v>
      </c>
      <c r="N149" s="12">
        <v>0.95</v>
      </c>
      <c r="O149" s="16">
        <f t="shared" si="8"/>
        <v>0.9375</v>
      </c>
      <c r="P149" s="16">
        <f t="shared" si="9"/>
        <v>0.94444444444444442</v>
      </c>
      <c r="Q149" s="16">
        <f t="shared" si="10"/>
        <v>0.75106236072587174</v>
      </c>
      <c r="R149" s="17">
        <f t="shared" si="11"/>
        <v>1.5547476475620188</v>
      </c>
    </row>
    <row r="150" spans="1:18">
      <c r="A150" s="11">
        <v>46023</v>
      </c>
      <c r="B150" s="6" t="s">
        <v>68</v>
      </c>
      <c r="C150" s="24">
        <v>372239.66</v>
      </c>
      <c r="D150" s="6">
        <v>2392</v>
      </c>
      <c r="E150" s="6">
        <v>18</v>
      </c>
      <c r="F150" s="6">
        <v>18</v>
      </c>
      <c r="G150" s="24">
        <v>280065.76</v>
      </c>
      <c r="H150" s="6">
        <v>212</v>
      </c>
      <c r="I150" s="6">
        <v>216</v>
      </c>
      <c r="J150" s="24">
        <v>148135.9</v>
      </c>
      <c r="K150" s="6">
        <v>3877</v>
      </c>
      <c r="L150" s="12">
        <v>0.89227299999999998</v>
      </c>
      <c r="M150" s="12">
        <v>0.92036399999999996</v>
      </c>
      <c r="N150" s="12">
        <v>0.92654499999999995</v>
      </c>
      <c r="O150" s="16">
        <f t="shared" si="8"/>
        <v>1</v>
      </c>
      <c r="P150" s="16">
        <f t="shared" si="9"/>
        <v>0.98148148148148151</v>
      </c>
      <c r="Q150" s="16">
        <f t="shared" si="10"/>
        <v>0.75238022729765019</v>
      </c>
      <c r="R150" s="17">
        <f t="shared" si="11"/>
        <v>1.620819397993311</v>
      </c>
    </row>
    <row r="151" spans="1:18">
      <c r="A151" s="11">
        <v>46023</v>
      </c>
      <c r="B151" s="6" t="s">
        <v>71</v>
      </c>
      <c r="C151" s="24">
        <v>234254.46</v>
      </c>
      <c r="D151" s="6">
        <v>1652</v>
      </c>
      <c r="E151" s="6">
        <v>13</v>
      </c>
      <c r="F151" s="6">
        <v>14</v>
      </c>
      <c r="G151" s="24">
        <v>175504.76</v>
      </c>
      <c r="H151" s="6">
        <v>151</v>
      </c>
      <c r="I151" s="6">
        <v>156</v>
      </c>
      <c r="J151" s="24">
        <v>95760.8</v>
      </c>
      <c r="K151" s="6">
        <v>2561</v>
      </c>
      <c r="L151" s="12">
        <v>0.87936400000000003</v>
      </c>
      <c r="M151" s="12">
        <v>0.88300000000000001</v>
      </c>
      <c r="N151" s="12">
        <v>0.92436399999999996</v>
      </c>
      <c r="O151" s="16">
        <f t="shared" si="8"/>
        <v>0.9285714285714286</v>
      </c>
      <c r="P151" s="16">
        <f t="shared" si="9"/>
        <v>0.96794871794871795</v>
      </c>
      <c r="Q151" s="16">
        <f t="shared" si="10"/>
        <v>0.74920562878504005</v>
      </c>
      <c r="R151" s="17">
        <f t="shared" si="11"/>
        <v>1.5502421307506054</v>
      </c>
    </row>
    <row r="152" spans="1:18">
      <c r="A152" s="11">
        <v>46023</v>
      </c>
      <c r="B152" s="6" t="s">
        <v>74</v>
      </c>
      <c r="C152" s="24">
        <v>1424027.72</v>
      </c>
      <c r="D152" s="6">
        <v>9332</v>
      </c>
      <c r="E152" s="6">
        <v>54</v>
      </c>
      <c r="F152" s="6">
        <v>58</v>
      </c>
      <c r="G152" s="24">
        <v>1068863.52</v>
      </c>
      <c r="H152" s="6">
        <v>618</v>
      </c>
      <c r="I152" s="6">
        <v>648</v>
      </c>
      <c r="J152" s="24">
        <v>536425.19999999995</v>
      </c>
      <c r="K152" s="6">
        <v>13701</v>
      </c>
      <c r="L152" s="12">
        <v>0.87367700000000004</v>
      </c>
      <c r="M152" s="12">
        <v>0.91138699999999995</v>
      </c>
      <c r="N152" s="12">
        <v>0.922323</v>
      </c>
      <c r="O152" s="16">
        <f t="shared" si="8"/>
        <v>0.93103448275862066</v>
      </c>
      <c r="P152" s="16">
        <f t="shared" si="9"/>
        <v>0.95370370370370372</v>
      </c>
      <c r="Q152" s="16">
        <f t="shared" si="10"/>
        <v>0.75059179325526049</v>
      </c>
      <c r="R152" s="17">
        <f t="shared" si="11"/>
        <v>1.4681740248606945</v>
      </c>
    </row>
    <row r="153" spans="1:18">
      <c r="A153" s="11">
        <v>46023</v>
      </c>
      <c r="B153" s="6" t="s">
        <v>77</v>
      </c>
      <c r="C153" s="24">
        <v>363180.42</v>
      </c>
      <c r="D153" s="6">
        <v>2331</v>
      </c>
      <c r="E153" s="6">
        <v>16</v>
      </c>
      <c r="F153" s="6">
        <v>16</v>
      </c>
      <c r="G153" s="24">
        <v>272644.42</v>
      </c>
      <c r="H153" s="6">
        <v>187</v>
      </c>
      <c r="I153" s="6">
        <v>192</v>
      </c>
      <c r="J153" s="24">
        <v>145901.29999999999</v>
      </c>
      <c r="K153" s="6">
        <v>3687</v>
      </c>
      <c r="L153" s="12">
        <v>0.85850000000000004</v>
      </c>
      <c r="M153" s="12">
        <v>0.90349999999999997</v>
      </c>
      <c r="N153" s="12">
        <v>0.95989999999999998</v>
      </c>
      <c r="O153" s="16">
        <f t="shared" si="8"/>
        <v>1</v>
      </c>
      <c r="P153" s="16">
        <f t="shared" si="9"/>
        <v>0.97395833333333337</v>
      </c>
      <c r="Q153" s="16">
        <f t="shared" si="10"/>
        <v>0.75071343328475693</v>
      </c>
      <c r="R153" s="17">
        <f t="shared" si="11"/>
        <v>1.5817245817245817</v>
      </c>
    </row>
    <row r="154" spans="1:18">
      <c r="A154" s="11">
        <v>46023</v>
      </c>
      <c r="B154" s="6" t="s">
        <v>80</v>
      </c>
      <c r="C154" s="24">
        <v>389278.98</v>
      </c>
      <c r="D154" s="6">
        <v>2528</v>
      </c>
      <c r="E154" s="6">
        <v>16</v>
      </c>
      <c r="F154" s="6">
        <v>20</v>
      </c>
      <c r="G154" s="24">
        <v>291386.68</v>
      </c>
      <c r="H154" s="6">
        <v>185</v>
      </c>
      <c r="I154" s="6">
        <v>192</v>
      </c>
      <c r="J154" s="24">
        <v>145560.20000000001</v>
      </c>
      <c r="K154" s="6">
        <v>3709</v>
      </c>
      <c r="L154" s="12">
        <v>0.90649999999999997</v>
      </c>
      <c r="M154" s="12">
        <v>0.86699999999999999</v>
      </c>
      <c r="N154" s="12">
        <v>0.91200000000000003</v>
      </c>
      <c r="O154" s="16">
        <f t="shared" si="8"/>
        <v>0.8</v>
      </c>
      <c r="P154" s="16">
        <f t="shared" si="9"/>
        <v>0.96354166666666663</v>
      </c>
      <c r="Q154" s="16">
        <f t="shared" si="10"/>
        <v>0.7485291910701164</v>
      </c>
      <c r="R154" s="17">
        <f t="shared" si="11"/>
        <v>1.4671677215189873</v>
      </c>
    </row>
    <row r="155" spans="1:18">
      <c r="A155" s="11">
        <v>46023</v>
      </c>
      <c r="B155" s="6" t="s">
        <v>82</v>
      </c>
      <c r="C155" s="24">
        <v>421293.52</v>
      </c>
      <c r="D155" s="6">
        <v>2821</v>
      </c>
      <c r="E155" s="6">
        <v>16</v>
      </c>
      <c r="F155" s="6">
        <v>18</v>
      </c>
      <c r="G155" s="24">
        <v>315420.52</v>
      </c>
      <c r="H155" s="6">
        <v>182</v>
      </c>
      <c r="I155" s="6">
        <v>192</v>
      </c>
      <c r="J155" s="24">
        <v>167563.4</v>
      </c>
      <c r="K155" s="6">
        <v>4257</v>
      </c>
      <c r="L155" s="12">
        <v>0.86990000000000001</v>
      </c>
      <c r="M155" s="12">
        <v>0.89939999999999998</v>
      </c>
      <c r="N155" s="12">
        <v>0.91800000000000004</v>
      </c>
      <c r="O155" s="16">
        <f t="shared" si="8"/>
        <v>0.88888888888888884</v>
      </c>
      <c r="P155" s="16">
        <f t="shared" si="9"/>
        <v>0.94791666666666663</v>
      </c>
      <c r="Q155" s="16">
        <f t="shared" si="10"/>
        <v>0.74869539887534942</v>
      </c>
      <c r="R155" s="17">
        <f t="shared" si="11"/>
        <v>1.5090393477490252</v>
      </c>
    </row>
    <row r="156" spans="1:18">
      <c r="A156" s="11">
        <v>46023</v>
      </c>
      <c r="B156" s="6" t="s">
        <v>83</v>
      </c>
      <c r="C156" s="24">
        <v>416041.47</v>
      </c>
      <c r="D156" s="6">
        <v>2729</v>
      </c>
      <c r="E156" s="6">
        <v>17</v>
      </c>
      <c r="F156" s="6">
        <v>22</v>
      </c>
      <c r="G156" s="24">
        <v>312700.37</v>
      </c>
      <c r="H156" s="6">
        <v>197</v>
      </c>
      <c r="I156" s="6">
        <v>204</v>
      </c>
      <c r="J156" s="24">
        <v>161898.9</v>
      </c>
      <c r="K156" s="6">
        <v>4208</v>
      </c>
      <c r="L156" s="12">
        <v>0.879</v>
      </c>
      <c r="M156" s="12">
        <v>0.92490000000000006</v>
      </c>
      <c r="N156" s="12">
        <v>0.93930000000000002</v>
      </c>
      <c r="O156" s="16">
        <f t="shared" si="8"/>
        <v>0.77272727272727271</v>
      </c>
      <c r="P156" s="16">
        <f t="shared" si="9"/>
        <v>0.96568627450980393</v>
      </c>
      <c r="Q156" s="16">
        <f t="shared" si="10"/>
        <v>0.75160865574289992</v>
      </c>
      <c r="R156" s="17">
        <f t="shared" si="11"/>
        <v>1.5419567607182119</v>
      </c>
    </row>
    <row r="157" spans="1:18">
      <c r="A157" s="11">
        <v>46023</v>
      </c>
      <c r="B157" s="6" t="s">
        <v>84</v>
      </c>
      <c r="C157" s="24">
        <v>641859.52</v>
      </c>
      <c r="D157" s="6">
        <v>4337</v>
      </c>
      <c r="E157" s="6">
        <v>27</v>
      </c>
      <c r="F157" s="6">
        <v>27</v>
      </c>
      <c r="G157" s="24">
        <v>479339.12</v>
      </c>
      <c r="H157" s="6">
        <v>297</v>
      </c>
      <c r="I157" s="6">
        <v>324</v>
      </c>
      <c r="J157" s="24">
        <v>257111.2</v>
      </c>
      <c r="K157" s="6">
        <v>6709</v>
      </c>
      <c r="L157" s="12">
        <v>0.85250000000000004</v>
      </c>
      <c r="M157" s="12">
        <v>0.89212499999999995</v>
      </c>
      <c r="N157" s="12">
        <v>0.92306200000000005</v>
      </c>
      <c r="O157" s="16">
        <f t="shared" si="8"/>
        <v>1</v>
      </c>
      <c r="P157" s="16">
        <f t="shared" si="9"/>
        <v>0.91666666666666663</v>
      </c>
      <c r="Q157" s="16">
        <f t="shared" si="10"/>
        <v>0.74679755470480513</v>
      </c>
      <c r="R157" s="17">
        <f t="shared" si="11"/>
        <v>1.5469218353700716</v>
      </c>
    </row>
    <row r="158" spans="1:18">
      <c r="A158" s="11">
        <v>46054</v>
      </c>
      <c r="B158" s="6" t="s">
        <v>53</v>
      </c>
      <c r="C158" s="24">
        <v>251414.39999999999</v>
      </c>
      <c r="D158" s="6">
        <v>1694</v>
      </c>
      <c r="E158" s="6">
        <v>8</v>
      </c>
      <c r="F158" s="6">
        <v>8</v>
      </c>
      <c r="G158" s="24">
        <v>188239.7</v>
      </c>
      <c r="H158" s="6">
        <v>93</v>
      </c>
      <c r="I158" s="6">
        <v>96</v>
      </c>
      <c r="J158" s="24">
        <v>88810.3</v>
      </c>
      <c r="K158" s="6">
        <v>2297</v>
      </c>
      <c r="L158" s="12">
        <v>0.840333</v>
      </c>
      <c r="M158" s="12">
        <v>0.95633299999999999</v>
      </c>
      <c r="N158" s="12">
        <v>0.89033300000000004</v>
      </c>
      <c r="O158" s="16">
        <f t="shared" si="8"/>
        <v>1</v>
      </c>
      <c r="P158" s="16">
        <f t="shared" si="9"/>
        <v>0.96875</v>
      </c>
      <c r="Q158" s="16">
        <f t="shared" si="10"/>
        <v>0.74872282574108728</v>
      </c>
      <c r="R158" s="17">
        <f t="shared" si="11"/>
        <v>1.3559622195985832</v>
      </c>
    </row>
    <row r="159" spans="1:18">
      <c r="A159" s="11">
        <v>46054</v>
      </c>
      <c r="B159" s="6" t="s">
        <v>57</v>
      </c>
      <c r="C159" s="24">
        <v>204722.34</v>
      </c>
      <c r="D159" s="6">
        <v>1371</v>
      </c>
      <c r="E159" s="6">
        <v>10</v>
      </c>
      <c r="F159" s="6">
        <v>10</v>
      </c>
      <c r="G159" s="24">
        <v>153316.24</v>
      </c>
      <c r="H159" s="6">
        <v>114</v>
      </c>
      <c r="I159" s="6">
        <v>120</v>
      </c>
      <c r="J159" s="24">
        <v>76333.899999999994</v>
      </c>
      <c r="K159" s="6">
        <v>2010</v>
      </c>
      <c r="L159" s="12">
        <v>0.94166700000000003</v>
      </c>
      <c r="M159" s="12">
        <v>0.85683299999999996</v>
      </c>
      <c r="N159" s="12">
        <v>0.94516699999999998</v>
      </c>
      <c r="O159" s="16">
        <f t="shared" si="8"/>
        <v>1</v>
      </c>
      <c r="P159" s="16">
        <f t="shared" si="9"/>
        <v>0.95</v>
      </c>
      <c r="Q159" s="16">
        <f t="shared" si="10"/>
        <v>0.74889843482640928</v>
      </c>
      <c r="R159" s="17">
        <f t="shared" si="11"/>
        <v>1.4660831509846828</v>
      </c>
    </row>
    <row r="160" spans="1:18">
      <c r="A160" s="11">
        <v>46054</v>
      </c>
      <c r="B160" s="6" t="s">
        <v>61</v>
      </c>
      <c r="C160" s="24">
        <v>170807.65</v>
      </c>
      <c r="D160" s="6">
        <v>1141</v>
      </c>
      <c r="E160" s="6">
        <v>7</v>
      </c>
      <c r="F160" s="6">
        <v>8</v>
      </c>
      <c r="G160" s="24">
        <v>127778.55</v>
      </c>
      <c r="H160" s="6">
        <v>82</v>
      </c>
      <c r="I160" s="6">
        <v>84</v>
      </c>
      <c r="J160" s="24">
        <v>59990.2</v>
      </c>
      <c r="K160" s="6">
        <v>1565</v>
      </c>
      <c r="L160" s="12">
        <v>0.80449999999999999</v>
      </c>
      <c r="M160" s="12">
        <v>0.95</v>
      </c>
      <c r="N160" s="12">
        <v>0.93816699999999997</v>
      </c>
      <c r="O160" s="16">
        <f t="shared" si="8"/>
        <v>0.875</v>
      </c>
      <c r="P160" s="16">
        <f t="shared" si="9"/>
        <v>0.97619047619047616</v>
      </c>
      <c r="Q160" s="16">
        <f t="shared" si="10"/>
        <v>0.748084468113694</v>
      </c>
      <c r="R160" s="17">
        <f t="shared" si="11"/>
        <v>1.371603856266433</v>
      </c>
    </row>
    <row r="161" spans="1:18">
      <c r="A161" s="11">
        <v>46054</v>
      </c>
      <c r="B161" s="6" t="s">
        <v>65</v>
      </c>
      <c r="C161" s="24">
        <v>421746.34</v>
      </c>
      <c r="D161" s="6">
        <v>2908</v>
      </c>
      <c r="E161" s="6">
        <v>16</v>
      </c>
      <c r="F161" s="6">
        <v>16</v>
      </c>
      <c r="G161" s="24">
        <v>315449.44</v>
      </c>
      <c r="H161" s="6">
        <v>183</v>
      </c>
      <c r="I161" s="6">
        <v>192</v>
      </c>
      <c r="J161" s="24">
        <v>146108.29999999999</v>
      </c>
      <c r="K161" s="6">
        <v>3875</v>
      </c>
      <c r="L161" s="12">
        <v>0.86981799999999998</v>
      </c>
      <c r="M161" s="12">
        <v>0.85745499999999997</v>
      </c>
      <c r="N161" s="12">
        <v>0.90272699999999995</v>
      </c>
      <c r="O161" s="16">
        <f t="shared" si="8"/>
        <v>1</v>
      </c>
      <c r="P161" s="16">
        <f t="shared" si="9"/>
        <v>0.953125</v>
      </c>
      <c r="Q161" s="16">
        <f t="shared" si="10"/>
        <v>0.74796011270660934</v>
      </c>
      <c r="R161" s="17">
        <f t="shared" si="11"/>
        <v>1.3325309491059147</v>
      </c>
    </row>
    <row r="162" spans="1:18">
      <c r="A162" s="11">
        <v>46054</v>
      </c>
      <c r="B162" s="6" t="s">
        <v>68</v>
      </c>
      <c r="C162" s="24">
        <v>370128.55</v>
      </c>
      <c r="D162" s="6">
        <v>2589</v>
      </c>
      <c r="E162" s="6">
        <v>17</v>
      </c>
      <c r="F162" s="6">
        <v>18</v>
      </c>
      <c r="G162" s="24">
        <v>277762.65000000002</v>
      </c>
      <c r="H162" s="6">
        <v>195</v>
      </c>
      <c r="I162" s="6">
        <v>204</v>
      </c>
      <c r="J162" s="24">
        <v>139660.1</v>
      </c>
      <c r="K162" s="6">
        <v>3705</v>
      </c>
      <c r="L162" s="12">
        <v>0.90228600000000003</v>
      </c>
      <c r="M162" s="12">
        <v>0.89457100000000001</v>
      </c>
      <c r="N162" s="12">
        <v>0.94242899999999996</v>
      </c>
      <c r="O162" s="16">
        <f t="shared" si="8"/>
        <v>0.94444444444444442</v>
      </c>
      <c r="P162" s="16">
        <f t="shared" si="9"/>
        <v>0.95588235294117652</v>
      </c>
      <c r="Q162" s="16">
        <f t="shared" si="10"/>
        <v>0.75044913449664996</v>
      </c>
      <c r="R162" s="17">
        <f t="shared" si="11"/>
        <v>1.4310544611819236</v>
      </c>
    </row>
    <row r="163" spans="1:18">
      <c r="A163" s="11">
        <v>46054</v>
      </c>
      <c r="B163" s="6" t="s">
        <v>71</v>
      </c>
      <c r="C163" s="24">
        <v>262118.91</v>
      </c>
      <c r="D163" s="6">
        <v>1883</v>
      </c>
      <c r="E163" s="6">
        <v>14</v>
      </c>
      <c r="F163" s="6">
        <v>14</v>
      </c>
      <c r="G163" s="24">
        <v>196587.11</v>
      </c>
      <c r="H163" s="6">
        <v>159</v>
      </c>
      <c r="I163" s="6">
        <v>168</v>
      </c>
      <c r="J163" s="24">
        <v>99247.5</v>
      </c>
      <c r="K163" s="6">
        <v>2764</v>
      </c>
      <c r="L163" s="12">
        <v>0.83242899999999997</v>
      </c>
      <c r="M163" s="12">
        <v>0.873</v>
      </c>
      <c r="N163" s="12">
        <v>0.94585699999999995</v>
      </c>
      <c r="O163" s="16">
        <f t="shared" si="8"/>
        <v>1</v>
      </c>
      <c r="P163" s="16">
        <f t="shared" si="9"/>
        <v>0.9464285714285714</v>
      </c>
      <c r="Q163" s="16">
        <f t="shared" si="10"/>
        <v>0.74999209328315908</v>
      </c>
      <c r="R163" s="17">
        <f t="shared" si="11"/>
        <v>1.4678704195432819</v>
      </c>
    </row>
    <row r="164" spans="1:18">
      <c r="A164" s="11">
        <v>46054</v>
      </c>
      <c r="B164" s="6" t="s">
        <v>74</v>
      </c>
      <c r="C164" s="24">
        <v>1639548.61</v>
      </c>
      <c r="D164" s="6">
        <v>10484</v>
      </c>
      <c r="E164" s="6">
        <v>56</v>
      </c>
      <c r="F164" s="6">
        <v>58</v>
      </c>
      <c r="G164" s="24">
        <v>1230983.31</v>
      </c>
      <c r="H164" s="6">
        <v>645</v>
      </c>
      <c r="I164" s="6">
        <v>672</v>
      </c>
      <c r="J164" s="24">
        <v>580501.30000000005</v>
      </c>
      <c r="K164" s="6">
        <v>14592</v>
      </c>
      <c r="L164" s="12">
        <v>0.865394</v>
      </c>
      <c r="M164" s="12">
        <v>0.90503</v>
      </c>
      <c r="N164" s="12">
        <v>0.913242</v>
      </c>
      <c r="O164" s="16">
        <f t="shared" si="8"/>
        <v>0.96551724137931039</v>
      </c>
      <c r="P164" s="16">
        <f t="shared" si="9"/>
        <v>0.9598214285714286</v>
      </c>
      <c r="Q164" s="16">
        <f t="shared" si="10"/>
        <v>0.75080622952679643</v>
      </c>
      <c r="R164" s="17">
        <f t="shared" si="11"/>
        <v>1.3918351774132012</v>
      </c>
    </row>
    <row r="165" spans="1:18">
      <c r="A165" s="11">
        <v>46054</v>
      </c>
      <c r="B165" s="6" t="s">
        <v>77</v>
      </c>
      <c r="C165" s="24">
        <v>359005.12</v>
      </c>
      <c r="D165" s="6">
        <v>2335</v>
      </c>
      <c r="E165" s="6">
        <v>13</v>
      </c>
      <c r="F165" s="6">
        <v>15</v>
      </c>
      <c r="G165" s="24">
        <v>269817.32</v>
      </c>
      <c r="H165" s="6">
        <v>149</v>
      </c>
      <c r="I165" s="6">
        <v>156</v>
      </c>
      <c r="J165" s="24">
        <v>124471.5</v>
      </c>
      <c r="K165" s="6">
        <v>3205</v>
      </c>
      <c r="L165" s="12">
        <v>0.89133300000000004</v>
      </c>
      <c r="M165" s="12">
        <v>0.89655600000000002</v>
      </c>
      <c r="N165" s="12">
        <v>0.86655599999999999</v>
      </c>
      <c r="O165" s="16">
        <f t="shared" si="8"/>
        <v>0.8666666666666667</v>
      </c>
      <c r="P165" s="16">
        <f t="shared" si="9"/>
        <v>0.95512820512820518</v>
      </c>
      <c r="Q165" s="16">
        <f t="shared" si="10"/>
        <v>0.75156955978789386</v>
      </c>
      <c r="R165" s="17">
        <f t="shared" si="11"/>
        <v>1.3725910064239828</v>
      </c>
    </row>
    <row r="166" spans="1:18">
      <c r="A166" s="11">
        <v>46054</v>
      </c>
      <c r="B166" s="6" t="s">
        <v>80</v>
      </c>
      <c r="C166" s="24">
        <v>506950.74</v>
      </c>
      <c r="D166" s="6">
        <v>3180</v>
      </c>
      <c r="E166" s="6">
        <v>19</v>
      </c>
      <c r="F166" s="6">
        <v>19</v>
      </c>
      <c r="G166" s="24">
        <v>381217.64</v>
      </c>
      <c r="H166" s="6">
        <v>216</v>
      </c>
      <c r="I166" s="6">
        <v>228</v>
      </c>
      <c r="J166" s="24">
        <v>179030</v>
      </c>
      <c r="K166" s="6">
        <v>4450</v>
      </c>
      <c r="L166" s="12">
        <v>0.89944400000000002</v>
      </c>
      <c r="M166" s="12">
        <v>0.88855600000000001</v>
      </c>
      <c r="N166" s="12">
        <v>0.94799999999999995</v>
      </c>
      <c r="O166" s="16">
        <f t="shared" si="8"/>
        <v>1</v>
      </c>
      <c r="P166" s="16">
        <f t="shared" si="9"/>
        <v>0.94736842105263153</v>
      </c>
      <c r="Q166" s="16">
        <f t="shared" si="10"/>
        <v>0.7519816225142506</v>
      </c>
      <c r="R166" s="17">
        <f t="shared" si="11"/>
        <v>1.39937106918239</v>
      </c>
    </row>
    <row r="167" spans="1:18">
      <c r="A167" s="11">
        <v>46054</v>
      </c>
      <c r="B167" s="6" t="s">
        <v>82</v>
      </c>
      <c r="C167" s="24">
        <v>410037.3</v>
      </c>
      <c r="D167" s="6">
        <v>2724</v>
      </c>
      <c r="E167" s="6">
        <v>16</v>
      </c>
      <c r="F167" s="6">
        <v>17</v>
      </c>
      <c r="G167" s="24">
        <v>307780.59999999998</v>
      </c>
      <c r="H167" s="6">
        <v>188</v>
      </c>
      <c r="I167" s="6">
        <v>192</v>
      </c>
      <c r="J167" s="24">
        <v>148523.6</v>
      </c>
      <c r="K167" s="6">
        <v>3858</v>
      </c>
      <c r="L167" s="12">
        <v>0.8256</v>
      </c>
      <c r="M167" s="12">
        <v>0.9224</v>
      </c>
      <c r="N167" s="12">
        <v>0.89600000000000002</v>
      </c>
      <c r="O167" s="16">
        <f t="shared" si="8"/>
        <v>0.94117647058823528</v>
      </c>
      <c r="P167" s="16">
        <f t="shared" si="9"/>
        <v>0.97916666666666663</v>
      </c>
      <c r="Q167" s="16">
        <f t="shared" si="10"/>
        <v>0.75061610248628596</v>
      </c>
      <c r="R167" s="17">
        <f t="shared" si="11"/>
        <v>1.4162995594713657</v>
      </c>
    </row>
    <row r="168" spans="1:18">
      <c r="A168" s="11">
        <v>46054</v>
      </c>
      <c r="B168" s="6" t="s">
        <v>83</v>
      </c>
      <c r="C168" s="24">
        <v>639050.64</v>
      </c>
      <c r="D168" s="6">
        <v>4118</v>
      </c>
      <c r="E168" s="6">
        <v>22</v>
      </c>
      <c r="F168" s="6">
        <v>22</v>
      </c>
      <c r="G168" s="24">
        <v>478934.14</v>
      </c>
      <c r="H168" s="6">
        <v>248</v>
      </c>
      <c r="I168" s="6">
        <v>264</v>
      </c>
      <c r="J168" s="24">
        <v>231371.3</v>
      </c>
      <c r="K168" s="6">
        <v>5889</v>
      </c>
      <c r="L168" s="12">
        <v>0.89277799999999996</v>
      </c>
      <c r="M168" s="12">
        <v>0.88744400000000001</v>
      </c>
      <c r="N168" s="12">
        <v>0.97577800000000003</v>
      </c>
      <c r="O168" s="16">
        <f t="shared" si="8"/>
        <v>1</v>
      </c>
      <c r="P168" s="16">
        <f t="shared" si="9"/>
        <v>0.93939393939393945</v>
      </c>
      <c r="Q168" s="16">
        <f t="shared" si="10"/>
        <v>0.74944630366069265</v>
      </c>
      <c r="R168" s="17">
        <f t="shared" si="11"/>
        <v>1.4300631374453618</v>
      </c>
    </row>
    <row r="169" spans="1:18">
      <c r="A169" s="11">
        <v>46054</v>
      </c>
      <c r="B169" s="6" t="s">
        <v>84</v>
      </c>
      <c r="C169" s="24">
        <v>742451.99</v>
      </c>
      <c r="D169" s="6">
        <v>4840</v>
      </c>
      <c r="E169" s="6">
        <v>26</v>
      </c>
      <c r="F169" s="6">
        <v>27</v>
      </c>
      <c r="G169" s="24">
        <v>558052.99</v>
      </c>
      <c r="H169" s="6">
        <v>297</v>
      </c>
      <c r="I169" s="6">
        <v>312</v>
      </c>
      <c r="J169" s="24">
        <v>257437.3</v>
      </c>
      <c r="K169" s="6">
        <v>6587</v>
      </c>
      <c r="L169" s="12">
        <v>0.86783299999999997</v>
      </c>
      <c r="M169" s="12">
        <v>0.90722199999999997</v>
      </c>
      <c r="N169" s="12">
        <v>0.92094399999999998</v>
      </c>
      <c r="O169" s="16">
        <f t="shared" si="8"/>
        <v>0.96296296296296291</v>
      </c>
      <c r="P169" s="16">
        <f t="shared" si="9"/>
        <v>0.95192307692307687</v>
      </c>
      <c r="Q169" s="16">
        <f t="shared" si="10"/>
        <v>0.75163511919471049</v>
      </c>
      <c r="R169" s="17">
        <f t="shared" si="11"/>
        <v>1.3609504132231405</v>
      </c>
    </row>
    <row r="170" spans="1:18">
      <c r="A170" s="11">
        <v>46082</v>
      </c>
      <c r="B170" s="6" t="s">
        <v>53</v>
      </c>
      <c r="C170" s="24">
        <v>248841.47</v>
      </c>
      <c r="D170" s="6">
        <v>1692</v>
      </c>
      <c r="E170" s="6">
        <v>8</v>
      </c>
      <c r="F170" s="6">
        <v>8</v>
      </c>
      <c r="G170" s="24">
        <v>187124.97</v>
      </c>
      <c r="H170" s="6">
        <v>94</v>
      </c>
      <c r="I170" s="6">
        <v>96</v>
      </c>
      <c r="J170" s="24">
        <v>81103.199999999997</v>
      </c>
      <c r="K170" s="6">
        <v>2236</v>
      </c>
      <c r="L170" s="12">
        <v>0.90649999999999997</v>
      </c>
      <c r="M170" s="12">
        <v>0.95450000000000002</v>
      </c>
      <c r="N170" s="12">
        <v>0.89975000000000005</v>
      </c>
      <c r="O170" s="16">
        <f t="shared" si="8"/>
        <v>1</v>
      </c>
      <c r="P170" s="16">
        <f t="shared" si="9"/>
        <v>0.97916666666666663</v>
      </c>
      <c r="Q170" s="16">
        <f t="shared" si="10"/>
        <v>0.75198466718589951</v>
      </c>
      <c r="R170" s="17">
        <f t="shared" si="11"/>
        <v>1.3215130023640662</v>
      </c>
    </row>
    <row r="171" spans="1:18">
      <c r="A171" s="11">
        <v>46082</v>
      </c>
      <c r="B171" s="6" t="s">
        <v>57</v>
      </c>
      <c r="C171" s="24">
        <v>220621.39</v>
      </c>
      <c r="D171" s="6">
        <v>1385</v>
      </c>
      <c r="E171" s="6">
        <v>9</v>
      </c>
      <c r="F171" s="6">
        <v>10</v>
      </c>
      <c r="G171" s="24">
        <v>166406.09</v>
      </c>
      <c r="H171" s="6">
        <v>104</v>
      </c>
      <c r="I171" s="6">
        <v>108</v>
      </c>
      <c r="J171" s="24">
        <v>73361.100000000006</v>
      </c>
      <c r="K171" s="6">
        <v>1895</v>
      </c>
      <c r="L171" s="12">
        <v>0.88900000000000001</v>
      </c>
      <c r="M171" s="12">
        <v>0.92466700000000002</v>
      </c>
      <c r="N171" s="12">
        <v>0.94866700000000004</v>
      </c>
      <c r="O171" s="16">
        <f t="shared" si="8"/>
        <v>0.9</v>
      </c>
      <c r="P171" s="16">
        <f t="shared" si="9"/>
        <v>0.96296296296296291</v>
      </c>
      <c r="Q171" s="16">
        <f t="shared" si="10"/>
        <v>0.75426090824647596</v>
      </c>
      <c r="R171" s="17">
        <f t="shared" si="11"/>
        <v>1.3682310469314078</v>
      </c>
    </row>
    <row r="172" spans="1:18">
      <c r="A172" s="11">
        <v>46082</v>
      </c>
      <c r="B172" s="6" t="s">
        <v>61</v>
      </c>
      <c r="C172" s="24">
        <v>185431.62</v>
      </c>
      <c r="D172" s="6">
        <v>1355</v>
      </c>
      <c r="E172" s="6">
        <v>8</v>
      </c>
      <c r="F172" s="6">
        <v>8</v>
      </c>
      <c r="G172" s="24">
        <v>138667.51999999999</v>
      </c>
      <c r="H172" s="6">
        <v>92</v>
      </c>
      <c r="I172" s="6">
        <v>96</v>
      </c>
      <c r="J172" s="24">
        <v>62474.9</v>
      </c>
      <c r="K172" s="6">
        <v>1745</v>
      </c>
      <c r="L172" s="12">
        <v>0.85342899999999999</v>
      </c>
      <c r="M172" s="12">
        <v>0.89714300000000002</v>
      </c>
      <c r="N172" s="12">
        <v>0.90385700000000002</v>
      </c>
      <c r="O172" s="16">
        <f t="shared" si="8"/>
        <v>1</v>
      </c>
      <c r="P172" s="16">
        <f t="shared" si="9"/>
        <v>0.95833333333333337</v>
      </c>
      <c r="Q172" s="16">
        <f t="shared" si="10"/>
        <v>0.74780946205399057</v>
      </c>
      <c r="R172" s="17">
        <f t="shared" si="11"/>
        <v>1.2878228782287824</v>
      </c>
    </row>
    <row r="173" spans="1:18">
      <c r="A173" s="11">
        <v>46082</v>
      </c>
      <c r="B173" s="6" t="s">
        <v>65</v>
      </c>
      <c r="C173" s="24">
        <v>433854.59</v>
      </c>
      <c r="D173" s="6">
        <v>3036</v>
      </c>
      <c r="E173" s="6">
        <v>16</v>
      </c>
      <c r="F173" s="6">
        <v>16</v>
      </c>
      <c r="G173" s="24">
        <v>325122.99</v>
      </c>
      <c r="H173" s="6">
        <v>182</v>
      </c>
      <c r="I173" s="6">
        <v>192</v>
      </c>
      <c r="J173" s="24">
        <v>140240</v>
      </c>
      <c r="K173" s="6">
        <v>3879</v>
      </c>
      <c r="L173" s="12">
        <v>0.88011099999999998</v>
      </c>
      <c r="M173" s="12">
        <v>0.91777799999999998</v>
      </c>
      <c r="N173" s="12">
        <v>0.90433300000000005</v>
      </c>
      <c r="O173" s="16">
        <f t="shared" si="8"/>
        <v>1</v>
      </c>
      <c r="P173" s="16">
        <f t="shared" si="9"/>
        <v>0.94791666666666663</v>
      </c>
      <c r="Q173" s="16">
        <f t="shared" si="10"/>
        <v>0.74938239099879056</v>
      </c>
      <c r="R173" s="17">
        <f t="shared" si="11"/>
        <v>1.2776679841897234</v>
      </c>
    </row>
    <row r="174" spans="1:18">
      <c r="A174" s="11">
        <v>46082</v>
      </c>
      <c r="B174" s="6" t="s">
        <v>68</v>
      </c>
      <c r="C174" s="24">
        <v>418406.3</v>
      </c>
      <c r="D174" s="6">
        <v>2744</v>
      </c>
      <c r="E174" s="6">
        <v>17</v>
      </c>
      <c r="F174" s="6">
        <v>18</v>
      </c>
      <c r="G174" s="24">
        <v>314069.8</v>
      </c>
      <c r="H174" s="6">
        <v>199</v>
      </c>
      <c r="I174" s="6">
        <v>204</v>
      </c>
      <c r="J174" s="24">
        <v>147278.29999999999</v>
      </c>
      <c r="K174" s="6">
        <v>3762</v>
      </c>
      <c r="L174" s="12">
        <v>0.84819999999999995</v>
      </c>
      <c r="M174" s="12">
        <v>0.92510000000000003</v>
      </c>
      <c r="N174" s="12">
        <v>0.93359999999999999</v>
      </c>
      <c r="O174" s="16">
        <f t="shared" si="8"/>
        <v>0.94444444444444442</v>
      </c>
      <c r="P174" s="16">
        <f t="shared" si="9"/>
        <v>0.97549019607843135</v>
      </c>
      <c r="Q174" s="16">
        <f t="shared" si="10"/>
        <v>0.75063353491570273</v>
      </c>
      <c r="R174" s="17">
        <f t="shared" si="11"/>
        <v>1.370991253644315</v>
      </c>
    </row>
    <row r="175" spans="1:18">
      <c r="A175" s="11">
        <v>46082</v>
      </c>
      <c r="B175" s="6" t="s">
        <v>71</v>
      </c>
      <c r="C175" s="24">
        <v>269168.38</v>
      </c>
      <c r="D175" s="6">
        <v>1845</v>
      </c>
      <c r="E175" s="6">
        <v>13</v>
      </c>
      <c r="F175" s="6">
        <v>14</v>
      </c>
      <c r="G175" s="24">
        <v>201428.18</v>
      </c>
      <c r="H175" s="6">
        <v>151</v>
      </c>
      <c r="I175" s="6">
        <v>156</v>
      </c>
      <c r="J175" s="24">
        <v>96474.3</v>
      </c>
      <c r="K175" s="6">
        <v>2589</v>
      </c>
      <c r="L175" s="12">
        <v>0.91749999999999998</v>
      </c>
      <c r="M175" s="12">
        <v>0.9355</v>
      </c>
      <c r="N175" s="12">
        <v>0.93033299999999997</v>
      </c>
      <c r="O175" s="16">
        <f t="shared" si="8"/>
        <v>0.9285714285714286</v>
      </c>
      <c r="P175" s="16">
        <f t="shared" si="9"/>
        <v>0.96794871794871795</v>
      </c>
      <c r="Q175" s="16">
        <f t="shared" si="10"/>
        <v>0.74833522421913001</v>
      </c>
      <c r="R175" s="17">
        <f t="shared" si="11"/>
        <v>1.4032520325203253</v>
      </c>
    </row>
    <row r="176" spans="1:18">
      <c r="A176" s="11">
        <v>46082</v>
      </c>
      <c r="B176" s="6" t="s">
        <v>74</v>
      </c>
      <c r="C176" s="24">
        <v>1625220.77</v>
      </c>
      <c r="D176" s="6">
        <v>10859</v>
      </c>
      <c r="E176" s="6">
        <v>54</v>
      </c>
      <c r="F176" s="6">
        <v>58</v>
      </c>
      <c r="G176" s="24">
        <v>1219916.8700000001</v>
      </c>
      <c r="H176" s="6">
        <v>624</v>
      </c>
      <c r="I176" s="6">
        <v>648</v>
      </c>
      <c r="J176" s="24">
        <v>548641.9</v>
      </c>
      <c r="K176" s="6">
        <v>14368</v>
      </c>
      <c r="L176" s="12">
        <v>0.87493100000000001</v>
      </c>
      <c r="M176" s="12">
        <v>0.87362099999999998</v>
      </c>
      <c r="N176" s="12">
        <v>0.92979299999999998</v>
      </c>
      <c r="O176" s="16">
        <f t="shared" si="8"/>
        <v>0.93103448275862066</v>
      </c>
      <c r="P176" s="16">
        <f t="shared" si="9"/>
        <v>0.96296296296296291</v>
      </c>
      <c r="Q176" s="16">
        <f t="shared" si="10"/>
        <v>0.75061609629810488</v>
      </c>
      <c r="R176" s="17">
        <f t="shared" si="11"/>
        <v>1.3231420941154803</v>
      </c>
    </row>
    <row r="177" spans="1:18">
      <c r="A177" s="11">
        <v>46082</v>
      </c>
      <c r="B177" s="6" t="s">
        <v>77</v>
      </c>
      <c r="C177" s="24">
        <v>384723.6</v>
      </c>
      <c r="D177" s="6">
        <v>2665</v>
      </c>
      <c r="E177" s="6">
        <v>15</v>
      </c>
      <c r="F177" s="6">
        <v>15</v>
      </c>
      <c r="G177" s="24">
        <v>289232.8</v>
      </c>
      <c r="H177" s="6">
        <v>172</v>
      </c>
      <c r="I177" s="6">
        <v>180</v>
      </c>
      <c r="J177" s="24">
        <v>127650.4</v>
      </c>
      <c r="K177" s="6">
        <v>3512</v>
      </c>
      <c r="L177" s="12">
        <v>0.88287499999999997</v>
      </c>
      <c r="M177" s="12">
        <v>0.94550000000000001</v>
      </c>
      <c r="N177" s="12">
        <v>0.90949999999999998</v>
      </c>
      <c r="O177" s="16">
        <f t="shared" si="8"/>
        <v>1</v>
      </c>
      <c r="P177" s="16">
        <f t="shared" si="9"/>
        <v>0.9555555555555556</v>
      </c>
      <c r="Q177" s="16">
        <f t="shared" si="10"/>
        <v>0.75179375530900627</v>
      </c>
      <c r="R177" s="17">
        <f t="shared" si="11"/>
        <v>1.3178236397748593</v>
      </c>
    </row>
    <row r="178" spans="1:18">
      <c r="A178" s="11">
        <v>46082</v>
      </c>
      <c r="B178" s="6" t="s">
        <v>80</v>
      </c>
      <c r="C178" s="24">
        <v>455974.58</v>
      </c>
      <c r="D178" s="6">
        <v>2888</v>
      </c>
      <c r="E178" s="6">
        <v>17</v>
      </c>
      <c r="F178" s="6">
        <v>18</v>
      </c>
      <c r="G178" s="24">
        <v>343362.28</v>
      </c>
      <c r="H178" s="6">
        <v>193</v>
      </c>
      <c r="I178" s="6">
        <v>204</v>
      </c>
      <c r="J178" s="24">
        <v>155005.1</v>
      </c>
      <c r="K178" s="6">
        <v>3925</v>
      </c>
      <c r="L178" s="12">
        <v>0.82</v>
      </c>
      <c r="M178" s="12">
        <v>0.86454500000000001</v>
      </c>
      <c r="N178" s="12">
        <v>0.96018199999999998</v>
      </c>
      <c r="O178" s="16">
        <f t="shared" si="8"/>
        <v>0.94444444444444442</v>
      </c>
      <c r="P178" s="16">
        <f t="shared" si="9"/>
        <v>0.94607843137254899</v>
      </c>
      <c r="Q178" s="16">
        <f t="shared" si="10"/>
        <v>0.75302943422854851</v>
      </c>
      <c r="R178" s="17">
        <f t="shared" si="11"/>
        <v>1.3590720221606649</v>
      </c>
    </row>
    <row r="179" spans="1:18">
      <c r="A179" s="11">
        <v>46082</v>
      </c>
      <c r="B179" s="6" t="s">
        <v>82</v>
      </c>
      <c r="C179" s="24">
        <v>486663.47</v>
      </c>
      <c r="D179" s="6">
        <v>3115</v>
      </c>
      <c r="E179" s="6">
        <v>16</v>
      </c>
      <c r="F179" s="6">
        <v>17</v>
      </c>
      <c r="G179" s="24">
        <v>366495.07</v>
      </c>
      <c r="H179" s="6">
        <v>184</v>
      </c>
      <c r="I179" s="6">
        <v>192</v>
      </c>
      <c r="J179" s="24">
        <v>173279.7</v>
      </c>
      <c r="K179" s="6">
        <v>4343</v>
      </c>
      <c r="L179" s="12">
        <v>0.92314300000000005</v>
      </c>
      <c r="M179" s="12">
        <v>0.94357100000000005</v>
      </c>
      <c r="N179" s="12">
        <v>0.90371400000000002</v>
      </c>
      <c r="O179" s="16">
        <f t="shared" si="8"/>
        <v>0.94117647058823528</v>
      </c>
      <c r="P179" s="16">
        <f t="shared" si="9"/>
        <v>0.95833333333333337</v>
      </c>
      <c r="Q179" s="16">
        <f t="shared" si="10"/>
        <v>0.75307700822500612</v>
      </c>
      <c r="R179" s="17">
        <f t="shared" si="11"/>
        <v>1.3942215088282504</v>
      </c>
    </row>
    <row r="180" spans="1:18">
      <c r="A180" s="11">
        <v>46082</v>
      </c>
      <c r="B180" s="6" t="s">
        <v>83</v>
      </c>
      <c r="C180" s="24">
        <v>632576.43000000005</v>
      </c>
      <c r="D180" s="6">
        <v>4312</v>
      </c>
      <c r="E180" s="6">
        <v>21</v>
      </c>
      <c r="F180" s="6">
        <v>22</v>
      </c>
      <c r="G180" s="24">
        <v>474831.33</v>
      </c>
      <c r="H180" s="6">
        <v>240</v>
      </c>
      <c r="I180" s="6">
        <v>252</v>
      </c>
      <c r="J180" s="24">
        <v>214704.3</v>
      </c>
      <c r="K180" s="6">
        <v>5762</v>
      </c>
      <c r="L180" s="12">
        <v>0.88508299999999995</v>
      </c>
      <c r="M180" s="12">
        <v>0.89766699999999999</v>
      </c>
      <c r="N180" s="12">
        <v>0.91508299999999998</v>
      </c>
      <c r="O180" s="16">
        <f t="shared" si="8"/>
        <v>0.95454545454545459</v>
      </c>
      <c r="P180" s="16">
        <f t="shared" si="9"/>
        <v>0.95238095238095233</v>
      </c>
      <c r="Q180" s="16">
        <f t="shared" si="10"/>
        <v>0.7506307656768052</v>
      </c>
      <c r="R180" s="17">
        <f t="shared" si="11"/>
        <v>1.3362708719851577</v>
      </c>
    </row>
    <row r="181" spans="1:18">
      <c r="A181" s="11">
        <v>46082</v>
      </c>
      <c r="B181" s="6" t="s">
        <v>84</v>
      </c>
      <c r="C181" s="24">
        <v>767318.86</v>
      </c>
      <c r="D181" s="6">
        <v>5133</v>
      </c>
      <c r="E181" s="6">
        <v>26</v>
      </c>
      <c r="F181" s="6">
        <v>27</v>
      </c>
      <c r="G181" s="24">
        <v>575957.46</v>
      </c>
      <c r="H181" s="6">
        <v>294</v>
      </c>
      <c r="I181" s="6">
        <v>312</v>
      </c>
      <c r="J181" s="24">
        <v>257704.3</v>
      </c>
      <c r="K181" s="6">
        <v>6764</v>
      </c>
      <c r="L181" s="12">
        <v>0.848333</v>
      </c>
      <c r="M181" s="12">
        <v>0.896733</v>
      </c>
      <c r="N181" s="12">
        <v>0.94726699999999997</v>
      </c>
      <c r="O181" s="16">
        <f t="shared" si="8"/>
        <v>0.96296296296296291</v>
      </c>
      <c r="P181" s="16">
        <f t="shared" si="9"/>
        <v>0.94230769230769229</v>
      </c>
      <c r="Q181" s="16">
        <f t="shared" si="10"/>
        <v>0.75061032645541903</v>
      </c>
      <c r="R181" s="17">
        <f t="shared" si="11"/>
        <v>1.3177479057081629</v>
      </c>
    </row>
    <row r="182" spans="1:18">
      <c r="A182" s="11">
        <v>46113</v>
      </c>
      <c r="B182" s="6" t="s">
        <v>53</v>
      </c>
      <c r="C182" s="24">
        <v>279369.15000000002</v>
      </c>
      <c r="D182" s="6">
        <v>1702</v>
      </c>
      <c r="E182" s="6">
        <v>7</v>
      </c>
      <c r="F182" s="6">
        <v>8</v>
      </c>
      <c r="G182" s="24">
        <v>208709.35</v>
      </c>
      <c r="H182" s="6">
        <v>83</v>
      </c>
      <c r="I182" s="6">
        <v>84</v>
      </c>
      <c r="J182" s="24">
        <v>89710.9</v>
      </c>
      <c r="K182" s="6">
        <v>2150</v>
      </c>
      <c r="L182" s="12">
        <v>0.93400000000000005</v>
      </c>
      <c r="M182" s="12">
        <v>0.83216699999999999</v>
      </c>
      <c r="N182" s="12">
        <v>0.91683300000000001</v>
      </c>
      <c r="O182" s="16">
        <f t="shared" si="8"/>
        <v>0.875</v>
      </c>
      <c r="P182" s="16">
        <f t="shared" si="9"/>
        <v>0.98809523809523814</v>
      </c>
      <c r="Q182" s="16">
        <f t="shared" si="10"/>
        <v>0.74707371948549073</v>
      </c>
      <c r="R182" s="17">
        <f t="shared" si="11"/>
        <v>1.263219741480611</v>
      </c>
    </row>
    <row r="183" spans="1:18">
      <c r="A183" s="11">
        <v>46113</v>
      </c>
      <c r="B183" s="6" t="s">
        <v>57</v>
      </c>
      <c r="C183" s="24">
        <v>225359.12</v>
      </c>
      <c r="D183" s="6">
        <v>1554</v>
      </c>
      <c r="E183" s="6">
        <v>10</v>
      </c>
      <c r="F183" s="6">
        <v>10</v>
      </c>
      <c r="G183" s="24">
        <v>169439.92</v>
      </c>
      <c r="H183" s="6">
        <v>114</v>
      </c>
      <c r="I183" s="6">
        <v>120</v>
      </c>
      <c r="J183" s="24">
        <v>75413.7</v>
      </c>
      <c r="K183" s="6">
        <v>2050</v>
      </c>
      <c r="L183" s="12">
        <v>0.88149999999999995</v>
      </c>
      <c r="M183" s="12">
        <v>0.903833</v>
      </c>
      <c r="N183" s="12">
        <v>0.97916700000000001</v>
      </c>
      <c r="O183" s="16">
        <f t="shared" si="8"/>
        <v>1</v>
      </c>
      <c r="P183" s="16">
        <f t="shared" si="9"/>
        <v>0.95</v>
      </c>
      <c r="Q183" s="16">
        <f t="shared" si="10"/>
        <v>0.7518662657184676</v>
      </c>
      <c r="R183" s="17">
        <f t="shared" si="11"/>
        <v>1.3191763191763193</v>
      </c>
    </row>
    <row r="184" spans="1:18">
      <c r="A184" s="11">
        <v>46113</v>
      </c>
      <c r="B184" s="6" t="s">
        <v>61</v>
      </c>
      <c r="C184" s="24">
        <v>214657.9</v>
      </c>
      <c r="D184" s="6">
        <v>1416</v>
      </c>
      <c r="E184" s="6">
        <v>8</v>
      </c>
      <c r="F184" s="6">
        <v>8</v>
      </c>
      <c r="G184" s="24">
        <v>161193</v>
      </c>
      <c r="H184" s="6">
        <v>93</v>
      </c>
      <c r="I184" s="6">
        <v>96</v>
      </c>
      <c r="J184" s="24">
        <v>71402.8</v>
      </c>
      <c r="K184" s="6">
        <v>1877</v>
      </c>
      <c r="L184" s="12">
        <v>0.92</v>
      </c>
      <c r="M184" s="12">
        <v>0.94925000000000004</v>
      </c>
      <c r="N184" s="12">
        <v>0.96899999999999997</v>
      </c>
      <c r="O184" s="16">
        <f t="shared" si="8"/>
        <v>1</v>
      </c>
      <c r="P184" s="16">
        <f t="shared" si="9"/>
        <v>0.96875</v>
      </c>
      <c r="Q184" s="16">
        <f t="shared" si="10"/>
        <v>0.75092973517396755</v>
      </c>
      <c r="R184" s="17">
        <f t="shared" si="11"/>
        <v>1.3255649717514124</v>
      </c>
    </row>
    <row r="185" spans="1:18">
      <c r="A185" s="11">
        <v>46113</v>
      </c>
      <c r="B185" s="6" t="s">
        <v>65</v>
      </c>
      <c r="C185" s="24">
        <v>502561.06</v>
      </c>
      <c r="D185" s="6">
        <v>3239</v>
      </c>
      <c r="E185" s="6">
        <v>16</v>
      </c>
      <c r="F185" s="6">
        <v>16</v>
      </c>
      <c r="G185" s="24">
        <v>377253.86</v>
      </c>
      <c r="H185" s="6">
        <v>183</v>
      </c>
      <c r="I185" s="6">
        <v>192</v>
      </c>
      <c r="J185" s="24">
        <v>166141.20000000001</v>
      </c>
      <c r="K185" s="6">
        <v>4200</v>
      </c>
      <c r="L185" s="12">
        <v>0.88218200000000002</v>
      </c>
      <c r="M185" s="12">
        <v>0.93090899999999999</v>
      </c>
      <c r="N185" s="12">
        <v>0.88900000000000001</v>
      </c>
      <c r="O185" s="16">
        <f t="shared" si="8"/>
        <v>1</v>
      </c>
      <c r="P185" s="16">
        <f t="shared" si="9"/>
        <v>0.953125</v>
      </c>
      <c r="Q185" s="16">
        <f t="shared" si="10"/>
        <v>0.7506627353898051</v>
      </c>
      <c r="R185" s="17">
        <f t="shared" si="11"/>
        <v>1.2966965112689102</v>
      </c>
    </row>
    <row r="186" spans="1:18">
      <c r="A186" s="11">
        <v>46113</v>
      </c>
      <c r="B186" s="6" t="s">
        <v>68</v>
      </c>
      <c r="C186" s="24">
        <v>453110.93</v>
      </c>
      <c r="D186" s="6">
        <v>3017</v>
      </c>
      <c r="E186" s="6">
        <v>18</v>
      </c>
      <c r="F186" s="6">
        <v>18</v>
      </c>
      <c r="G186" s="24">
        <v>339311.83</v>
      </c>
      <c r="H186" s="6">
        <v>211</v>
      </c>
      <c r="I186" s="6">
        <v>216</v>
      </c>
      <c r="J186" s="24">
        <v>151638.39999999999</v>
      </c>
      <c r="K186" s="6">
        <v>3877</v>
      </c>
      <c r="L186" s="12">
        <v>0.89012500000000006</v>
      </c>
      <c r="M186" s="12">
        <v>0.89100000000000001</v>
      </c>
      <c r="N186" s="12">
        <v>0.94462500000000005</v>
      </c>
      <c r="O186" s="16">
        <f t="shared" si="8"/>
        <v>1</v>
      </c>
      <c r="P186" s="16">
        <f t="shared" si="9"/>
        <v>0.97685185185185186</v>
      </c>
      <c r="Q186" s="16">
        <f t="shared" si="10"/>
        <v>0.74884936013351089</v>
      </c>
      <c r="R186" s="17">
        <f t="shared" si="11"/>
        <v>1.2850513755386146</v>
      </c>
    </row>
    <row r="187" spans="1:18">
      <c r="A187" s="11">
        <v>46113</v>
      </c>
      <c r="B187" s="6" t="s">
        <v>71</v>
      </c>
      <c r="C187" s="24">
        <v>270712.8</v>
      </c>
      <c r="D187" s="6">
        <v>2033</v>
      </c>
      <c r="E187" s="6">
        <v>14</v>
      </c>
      <c r="F187" s="6">
        <v>14</v>
      </c>
      <c r="G187" s="24">
        <v>202749.3</v>
      </c>
      <c r="H187" s="6">
        <v>158</v>
      </c>
      <c r="I187" s="6">
        <v>168</v>
      </c>
      <c r="J187" s="24">
        <v>95661.2</v>
      </c>
      <c r="K187" s="6">
        <v>2795</v>
      </c>
      <c r="L187" s="12">
        <v>0.87075000000000002</v>
      </c>
      <c r="M187" s="12">
        <v>0.95162500000000005</v>
      </c>
      <c r="N187" s="12">
        <v>0.94312499999999999</v>
      </c>
      <c r="O187" s="16">
        <f t="shared" si="8"/>
        <v>1</v>
      </c>
      <c r="P187" s="16">
        <f t="shared" si="9"/>
        <v>0.94047619047619047</v>
      </c>
      <c r="Q187" s="16">
        <f t="shared" si="10"/>
        <v>0.74894611558818047</v>
      </c>
      <c r="R187" s="17">
        <f t="shared" si="11"/>
        <v>1.3748155435317264</v>
      </c>
    </row>
    <row r="188" spans="1:18">
      <c r="A188" s="11">
        <v>46113</v>
      </c>
      <c r="B188" s="6" t="s">
        <v>74</v>
      </c>
      <c r="C188" s="24">
        <v>1809760.92</v>
      </c>
      <c r="D188" s="6">
        <v>11898</v>
      </c>
      <c r="E188" s="6">
        <v>57</v>
      </c>
      <c r="F188" s="6">
        <v>58</v>
      </c>
      <c r="G188" s="24">
        <v>1360019.42</v>
      </c>
      <c r="H188" s="6">
        <v>657</v>
      </c>
      <c r="I188" s="6">
        <v>684</v>
      </c>
      <c r="J188" s="24">
        <v>583148.80000000005</v>
      </c>
      <c r="K188" s="6">
        <v>15297</v>
      </c>
      <c r="L188" s="12">
        <v>0.84596300000000002</v>
      </c>
      <c r="M188" s="12">
        <v>0.90648099999999998</v>
      </c>
      <c r="N188" s="12">
        <v>0.93529600000000002</v>
      </c>
      <c r="O188" s="16">
        <f t="shared" si="8"/>
        <v>0.98275862068965514</v>
      </c>
      <c r="P188" s="16">
        <f t="shared" si="9"/>
        <v>0.96052631578947367</v>
      </c>
      <c r="Q188" s="16">
        <f t="shared" si="10"/>
        <v>0.751491208021002</v>
      </c>
      <c r="R188" s="17">
        <f t="shared" si="11"/>
        <v>1.2856782652546646</v>
      </c>
    </row>
    <row r="189" spans="1:18">
      <c r="A189" s="11">
        <v>46113</v>
      </c>
      <c r="B189" s="6" t="s">
        <v>77</v>
      </c>
      <c r="C189" s="24">
        <v>442601.09</v>
      </c>
      <c r="D189" s="6">
        <v>2807</v>
      </c>
      <c r="E189" s="6">
        <v>15</v>
      </c>
      <c r="F189" s="6">
        <v>15</v>
      </c>
      <c r="G189" s="24">
        <v>332905.19</v>
      </c>
      <c r="H189" s="6">
        <v>175</v>
      </c>
      <c r="I189" s="6">
        <v>180</v>
      </c>
      <c r="J189" s="24">
        <v>143604.20000000001</v>
      </c>
      <c r="K189" s="6">
        <v>3623</v>
      </c>
      <c r="L189" s="12">
        <v>0.85699999999999998</v>
      </c>
      <c r="M189" s="12">
        <v>0.94899999999999995</v>
      </c>
      <c r="N189" s="12">
        <v>0.87185699999999999</v>
      </c>
      <c r="O189" s="16">
        <f t="shared" si="8"/>
        <v>1</v>
      </c>
      <c r="P189" s="16">
        <f t="shared" si="9"/>
        <v>0.97222222222222221</v>
      </c>
      <c r="Q189" s="16">
        <f t="shared" si="10"/>
        <v>0.75215628140454871</v>
      </c>
      <c r="R189" s="17">
        <f t="shared" si="11"/>
        <v>1.2907018168863555</v>
      </c>
    </row>
    <row r="190" spans="1:18">
      <c r="A190" s="11">
        <v>46113</v>
      </c>
      <c r="B190" s="6" t="s">
        <v>80</v>
      </c>
      <c r="C190" s="24">
        <v>483994.75</v>
      </c>
      <c r="D190" s="6">
        <v>3162</v>
      </c>
      <c r="E190" s="6">
        <v>18</v>
      </c>
      <c r="F190" s="6">
        <v>18</v>
      </c>
      <c r="G190" s="24">
        <v>363111.15</v>
      </c>
      <c r="H190" s="6">
        <v>212</v>
      </c>
      <c r="I190" s="6">
        <v>216</v>
      </c>
      <c r="J190" s="24">
        <v>170983.4</v>
      </c>
      <c r="K190" s="6">
        <v>4332</v>
      </c>
      <c r="L190" s="12">
        <v>0.855545</v>
      </c>
      <c r="M190" s="12">
        <v>0.90100000000000002</v>
      </c>
      <c r="N190" s="12">
        <v>0.93972699999999998</v>
      </c>
      <c r="O190" s="16">
        <f t="shared" si="8"/>
        <v>1</v>
      </c>
      <c r="P190" s="16">
        <f t="shared" si="9"/>
        <v>0.98148148148148151</v>
      </c>
      <c r="Q190" s="16">
        <f t="shared" si="10"/>
        <v>0.75023778667020669</v>
      </c>
      <c r="R190" s="17">
        <f t="shared" si="11"/>
        <v>1.3700189753320684</v>
      </c>
    </row>
    <row r="191" spans="1:18">
      <c r="A191" s="11">
        <v>46113</v>
      </c>
      <c r="B191" s="6" t="s">
        <v>82</v>
      </c>
      <c r="C191" s="24">
        <v>489710.78</v>
      </c>
      <c r="D191" s="6">
        <v>3385</v>
      </c>
      <c r="E191" s="6">
        <v>17</v>
      </c>
      <c r="F191" s="6">
        <v>17</v>
      </c>
      <c r="G191" s="24">
        <v>367083.98</v>
      </c>
      <c r="H191" s="6">
        <v>194</v>
      </c>
      <c r="I191" s="6">
        <v>204</v>
      </c>
      <c r="J191" s="24">
        <v>164005.20000000001</v>
      </c>
      <c r="K191" s="6">
        <v>4463</v>
      </c>
      <c r="L191" s="12">
        <v>0.88100000000000001</v>
      </c>
      <c r="M191" s="12">
        <v>0.88633300000000004</v>
      </c>
      <c r="N191" s="12">
        <v>0.91100000000000003</v>
      </c>
      <c r="O191" s="16">
        <f t="shared" si="8"/>
        <v>1</v>
      </c>
      <c r="P191" s="16">
        <f t="shared" si="9"/>
        <v>0.9509803921568627</v>
      </c>
      <c r="Q191" s="16">
        <f t="shared" si="10"/>
        <v>0.74959342328547462</v>
      </c>
      <c r="R191" s="17">
        <f t="shared" si="11"/>
        <v>1.318463810930576</v>
      </c>
    </row>
    <row r="192" spans="1:18">
      <c r="A192" s="11">
        <v>46113</v>
      </c>
      <c r="B192" s="6" t="s">
        <v>83</v>
      </c>
      <c r="C192" s="24">
        <v>651574.54</v>
      </c>
      <c r="D192" s="6">
        <v>4335</v>
      </c>
      <c r="E192" s="6">
        <v>20</v>
      </c>
      <c r="F192" s="6">
        <v>21</v>
      </c>
      <c r="G192" s="24">
        <v>489238.84</v>
      </c>
      <c r="H192" s="6">
        <v>232</v>
      </c>
      <c r="I192" s="6">
        <v>240</v>
      </c>
      <c r="J192" s="24">
        <v>213794.2</v>
      </c>
      <c r="K192" s="6">
        <v>5633</v>
      </c>
      <c r="L192" s="12">
        <v>0.82530000000000003</v>
      </c>
      <c r="M192" s="12">
        <v>0.89239999999999997</v>
      </c>
      <c r="N192" s="12">
        <v>0.93559999999999999</v>
      </c>
      <c r="O192" s="16">
        <f t="shared" si="8"/>
        <v>0.95238095238095233</v>
      </c>
      <c r="P192" s="16">
        <f t="shared" si="9"/>
        <v>0.96666666666666667</v>
      </c>
      <c r="Q192" s="16">
        <f t="shared" si="10"/>
        <v>0.75085628729446674</v>
      </c>
      <c r="R192" s="17">
        <f t="shared" si="11"/>
        <v>1.2994232987312573</v>
      </c>
    </row>
    <row r="193" spans="1:18">
      <c r="A193" s="11">
        <v>46113</v>
      </c>
      <c r="B193" s="6" t="s">
        <v>84</v>
      </c>
      <c r="C193" s="24">
        <v>816247.92</v>
      </c>
      <c r="D193" s="6">
        <v>5300</v>
      </c>
      <c r="E193" s="6">
        <v>27</v>
      </c>
      <c r="F193" s="6">
        <v>27</v>
      </c>
      <c r="G193" s="24">
        <v>613429.62</v>
      </c>
      <c r="H193" s="6">
        <v>316</v>
      </c>
      <c r="I193" s="6">
        <v>324</v>
      </c>
      <c r="J193" s="24">
        <v>272821.8</v>
      </c>
      <c r="K193" s="6">
        <v>7040</v>
      </c>
      <c r="L193" s="12">
        <v>0.892235</v>
      </c>
      <c r="M193" s="12">
        <v>0.87835300000000005</v>
      </c>
      <c r="N193" s="12">
        <v>0.91988199999999998</v>
      </c>
      <c r="O193" s="16">
        <f t="shared" si="8"/>
        <v>1</v>
      </c>
      <c r="P193" s="16">
        <f t="shared" si="9"/>
        <v>0.97530864197530864</v>
      </c>
      <c r="Q193" s="16">
        <f t="shared" si="10"/>
        <v>0.75152365472490268</v>
      </c>
      <c r="R193" s="17">
        <f t="shared" si="11"/>
        <v>1.3283018867924528</v>
      </c>
    </row>
    <row r="194" spans="1:18">
      <c r="A194" s="11">
        <v>46143</v>
      </c>
      <c r="B194" s="6" t="s">
        <v>53</v>
      </c>
      <c r="C194" s="24">
        <v>272783.53999999998</v>
      </c>
      <c r="D194" s="6">
        <v>1860</v>
      </c>
      <c r="E194" s="6">
        <v>8</v>
      </c>
      <c r="F194" s="6">
        <v>8</v>
      </c>
      <c r="G194" s="24">
        <v>204244.44</v>
      </c>
      <c r="H194" s="6">
        <v>89</v>
      </c>
      <c r="I194" s="6">
        <v>96</v>
      </c>
      <c r="J194" s="24">
        <v>88756.5</v>
      </c>
      <c r="K194" s="6">
        <v>2328</v>
      </c>
      <c r="L194" s="12">
        <v>0.83350000000000002</v>
      </c>
      <c r="M194" s="12">
        <v>0.87983299999999998</v>
      </c>
      <c r="N194" s="12">
        <v>0.85950000000000004</v>
      </c>
      <c r="O194" s="16">
        <f t="shared" ref="O194:O217" si="12">IFERROR(E194/F194,0)</f>
        <v>1</v>
      </c>
      <c r="P194" s="16">
        <f t="shared" ref="P194:P217" si="13">IFERROR(H194/I194,0)</f>
        <v>0.92708333333333337</v>
      </c>
      <c r="Q194" s="16">
        <f t="shared" ref="Q194:Q217" si="14">IFERROR(G194/C194,0)</f>
        <v>0.74874180458249062</v>
      </c>
      <c r="R194" s="17">
        <f t="shared" ref="R194:R217" si="15">IFERROR(K194/D194,0)</f>
        <v>1.2516129032258065</v>
      </c>
    </row>
    <row r="195" spans="1:18">
      <c r="A195" s="11">
        <v>46143</v>
      </c>
      <c r="B195" s="6" t="s">
        <v>57</v>
      </c>
      <c r="C195" s="24">
        <v>252560.11</v>
      </c>
      <c r="D195" s="6">
        <v>1770</v>
      </c>
      <c r="E195" s="6">
        <v>10</v>
      </c>
      <c r="F195" s="6">
        <v>10</v>
      </c>
      <c r="G195" s="24">
        <v>189636.11</v>
      </c>
      <c r="H195" s="6">
        <v>118</v>
      </c>
      <c r="I195" s="6">
        <v>120</v>
      </c>
      <c r="J195" s="24">
        <v>82526.399999999994</v>
      </c>
      <c r="K195" s="6">
        <v>2264</v>
      </c>
      <c r="L195" s="12">
        <v>0.87680000000000002</v>
      </c>
      <c r="M195" s="12">
        <v>0.86580000000000001</v>
      </c>
      <c r="N195" s="12">
        <v>0.90820000000000001</v>
      </c>
      <c r="O195" s="16">
        <f t="shared" si="12"/>
        <v>1</v>
      </c>
      <c r="P195" s="16">
        <f t="shared" si="13"/>
        <v>0.98333333333333328</v>
      </c>
      <c r="Q195" s="16">
        <f t="shared" si="14"/>
        <v>0.75085535083113475</v>
      </c>
      <c r="R195" s="17">
        <f t="shared" si="15"/>
        <v>1.27909604519774</v>
      </c>
    </row>
    <row r="196" spans="1:18">
      <c r="A196" s="11">
        <v>46143</v>
      </c>
      <c r="B196" s="6" t="s">
        <v>61</v>
      </c>
      <c r="C196" s="24">
        <v>224335.78</v>
      </c>
      <c r="D196" s="6">
        <v>1471</v>
      </c>
      <c r="E196" s="6">
        <v>8</v>
      </c>
      <c r="F196" s="6">
        <v>8</v>
      </c>
      <c r="G196" s="24">
        <v>168232.08</v>
      </c>
      <c r="H196" s="6">
        <v>95</v>
      </c>
      <c r="I196" s="6">
        <v>96</v>
      </c>
      <c r="J196" s="24">
        <v>71394.899999999994</v>
      </c>
      <c r="K196" s="6">
        <v>1848</v>
      </c>
      <c r="L196" s="12">
        <v>0.95899999999999996</v>
      </c>
      <c r="M196" s="12">
        <v>0.93140000000000001</v>
      </c>
      <c r="N196" s="12">
        <v>0.95479999999999998</v>
      </c>
      <c r="O196" s="16">
        <f t="shared" si="12"/>
        <v>1</v>
      </c>
      <c r="P196" s="16">
        <f t="shared" si="13"/>
        <v>0.98958333333333337</v>
      </c>
      <c r="Q196" s="16">
        <f t="shared" si="14"/>
        <v>0.74991194003916806</v>
      </c>
      <c r="R196" s="17">
        <f t="shared" si="15"/>
        <v>1.2562882392929979</v>
      </c>
    </row>
    <row r="197" spans="1:18">
      <c r="A197" s="11">
        <v>46143</v>
      </c>
      <c r="B197" s="6" t="s">
        <v>65</v>
      </c>
      <c r="C197" s="24">
        <v>541373.26</v>
      </c>
      <c r="D197" s="6">
        <v>3568</v>
      </c>
      <c r="E197" s="6">
        <v>16</v>
      </c>
      <c r="F197" s="6">
        <v>16</v>
      </c>
      <c r="G197" s="24">
        <v>406706.36</v>
      </c>
      <c r="H197" s="6">
        <v>186</v>
      </c>
      <c r="I197" s="6">
        <v>192</v>
      </c>
      <c r="J197" s="24">
        <v>170912.1</v>
      </c>
      <c r="K197" s="6">
        <v>4466</v>
      </c>
      <c r="L197" s="12">
        <v>0.90900000000000003</v>
      </c>
      <c r="M197" s="12">
        <v>0.93188899999999997</v>
      </c>
      <c r="N197" s="12">
        <v>0.88733300000000004</v>
      </c>
      <c r="O197" s="16">
        <f t="shared" si="12"/>
        <v>1</v>
      </c>
      <c r="P197" s="16">
        <f t="shared" si="13"/>
        <v>0.96875</v>
      </c>
      <c r="Q197" s="16">
        <f t="shared" si="14"/>
        <v>0.75124944294441132</v>
      </c>
      <c r="R197" s="17">
        <f t="shared" si="15"/>
        <v>1.2516816143497758</v>
      </c>
    </row>
    <row r="198" spans="1:18">
      <c r="A198" s="11">
        <v>46143</v>
      </c>
      <c r="B198" s="6" t="s">
        <v>68</v>
      </c>
      <c r="C198" s="24">
        <v>475357.26</v>
      </c>
      <c r="D198" s="6">
        <v>3337</v>
      </c>
      <c r="E198" s="6">
        <v>18</v>
      </c>
      <c r="F198" s="6">
        <v>18</v>
      </c>
      <c r="G198" s="24">
        <v>356281.36</v>
      </c>
      <c r="H198" s="6">
        <v>212</v>
      </c>
      <c r="I198" s="6">
        <v>216</v>
      </c>
      <c r="J198" s="24">
        <v>156683.70000000001</v>
      </c>
      <c r="K198" s="6">
        <v>4270</v>
      </c>
      <c r="L198" s="12">
        <v>0.88970000000000005</v>
      </c>
      <c r="M198" s="12">
        <v>0.91259999999999997</v>
      </c>
      <c r="N198" s="12">
        <v>0.94120000000000004</v>
      </c>
      <c r="O198" s="16">
        <f t="shared" si="12"/>
        <v>1</v>
      </c>
      <c r="P198" s="16">
        <f t="shared" si="13"/>
        <v>0.98148148148148151</v>
      </c>
      <c r="Q198" s="16">
        <f t="shared" si="14"/>
        <v>0.74950230064856904</v>
      </c>
      <c r="R198" s="17">
        <f t="shared" si="15"/>
        <v>1.2795924483068624</v>
      </c>
    </row>
    <row r="199" spans="1:18">
      <c r="A199" s="11">
        <v>46143</v>
      </c>
      <c r="B199" s="6" t="s">
        <v>71</v>
      </c>
      <c r="C199" s="24">
        <v>316237.90000000002</v>
      </c>
      <c r="D199" s="6">
        <v>2238</v>
      </c>
      <c r="E199" s="6">
        <v>14</v>
      </c>
      <c r="F199" s="6">
        <v>14</v>
      </c>
      <c r="G199" s="24">
        <v>236836.8</v>
      </c>
      <c r="H199" s="6">
        <v>159</v>
      </c>
      <c r="I199" s="6">
        <v>168</v>
      </c>
      <c r="J199" s="24">
        <v>109713.3</v>
      </c>
      <c r="K199" s="6">
        <v>3016</v>
      </c>
      <c r="L199" s="12">
        <v>0.90188900000000005</v>
      </c>
      <c r="M199" s="12">
        <v>0.88111099999999998</v>
      </c>
      <c r="N199" s="12">
        <v>0.911111</v>
      </c>
      <c r="O199" s="16">
        <f t="shared" si="12"/>
        <v>1</v>
      </c>
      <c r="P199" s="16">
        <f t="shared" si="13"/>
        <v>0.9464285714285714</v>
      </c>
      <c r="Q199" s="16">
        <f t="shared" si="14"/>
        <v>0.74891972151345543</v>
      </c>
      <c r="R199" s="17">
        <f t="shared" si="15"/>
        <v>1.3476318141197499</v>
      </c>
    </row>
    <row r="200" spans="1:18">
      <c r="A200" s="11">
        <v>46143</v>
      </c>
      <c r="B200" s="6" t="s">
        <v>74</v>
      </c>
      <c r="C200" s="24">
        <v>1862299.88</v>
      </c>
      <c r="D200" s="6">
        <v>12678</v>
      </c>
      <c r="E200" s="6">
        <v>56</v>
      </c>
      <c r="F200" s="6">
        <v>58</v>
      </c>
      <c r="G200" s="24">
        <v>1396494.48</v>
      </c>
      <c r="H200" s="6">
        <v>655</v>
      </c>
      <c r="I200" s="6">
        <v>672</v>
      </c>
      <c r="J200" s="24">
        <v>603271.80000000005</v>
      </c>
      <c r="K200" s="6">
        <v>16134</v>
      </c>
      <c r="L200" s="12">
        <v>0.90022199999999997</v>
      </c>
      <c r="M200" s="12">
        <v>0.88111099999999998</v>
      </c>
      <c r="N200" s="12">
        <v>0.93451899999999999</v>
      </c>
      <c r="O200" s="16">
        <f t="shared" si="12"/>
        <v>0.96551724137931039</v>
      </c>
      <c r="P200" s="16">
        <f t="shared" si="13"/>
        <v>0.97470238095238093</v>
      </c>
      <c r="Q200" s="16">
        <f t="shared" si="14"/>
        <v>0.74987626589977552</v>
      </c>
      <c r="R200" s="17">
        <f t="shared" si="15"/>
        <v>1.2725982016090867</v>
      </c>
    </row>
    <row r="201" spans="1:18">
      <c r="A201" s="11">
        <v>46143</v>
      </c>
      <c r="B201" s="6" t="s">
        <v>77</v>
      </c>
      <c r="C201" s="24">
        <v>413700.41</v>
      </c>
      <c r="D201" s="6">
        <v>2884</v>
      </c>
      <c r="E201" s="6">
        <v>15</v>
      </c>
      <c r="F201" s="6">
        <v>15</v>
      </c>
      <c r="G201" s="24">
        <v>310866.51</v>
      </c>
      <c r="H201" s="6">
        <v>177</v>
      </c>
      <c r="I201" s="6">
        <v>180</v>
      </c>
      <c r="J201" s="24">
        <v>134970.70000000001</v>
      </c>
      <c r="K201" s="6">
        <v>3674</v>
      </c>
      <c r="L201" s="12">
        <v>0.85414299999999999</v>
      </c>
      <c r="M201" s="12">
        <v>0.84799999999999998</v>
      </c>
      <c r="N201" s="12">
        <v>0.91814300000000004</v>
      </c>
      <c r="O201" s="16">
        <f t="shared" si="12"/>
        <v>1</v>
      </c>
      <c r="P201" s="16">
        <f t="shared" si="13"/>
        <v>0.98333333333333328</v>
      </c>
      <c r="Q201" s="16">
        <f t="shared" si="14"/>
        <v>0.75142905949742722</v>
      </c>
      <c r="R201" s="17">
        <f t="shared" si="15"/>
        <v>1.2739251040221915</v>
      </c>
    </row>
    <row r="202" spans="1:18">
      <c r="A202" s="11">
        <v>46143</v>
      </c>
      <c r="B202" s="6" t="s">
        <v>80</v>
      </c>
      <c r="C202" s="24">
        <v>562178.4</v>
      </c>
      <c r="D202" s="6">
        <v>3547</v>
      </c>
      <c r="E202" s="6">
        <v>18</v>
      </c>
      <c r="F202" s="6">
        <v>18</v>
      </c>
      <c r="G202" s="24">
        <v>423406.5</v>
      </c>
      <c r="H202" s="6">
        <v>215</v>
      </c>
      <c r="I202" s="6">
        <v>216</v>
      </c>
      <c r="J202" s="24">
        <v>179348.4</v>
      </c>
      <c r="K202" s="6">
        <v>4546</v>
      </c>
      <c r="L202" s="12">
        <v>0.89108299999999996</v>
      </c>
      <c r="M202" s="12">
        <v>0.89024999999999999</v>
      </c>
      <c r="N202" s="12">
        <v>0.93166700000000002</v>
      </c>
      <c r="O202" s="16">
        <f t="shared" si="12"/>
        <v>1</v>
      </c>
      <c r="P202" s="16">
        <f t="shared" si="13"/>
        <v>0.99537037037037035</v>
      </c>
      <c r="Q202" s="16">
        <f t="shared" si="14"/>
        <v>0.75315326949594641</v>
      </c>
      <c r="R202" s="17">
        <f t="shared" si="15"/>
        <v>1.2816464617987031</v>
      </c>
    </row>
    <row r="203" spans="1:18">
      <c r="A203" s="11">
        <v>46143</v>
      </c>
      <c r="B203" s="6" t="s">
        <v>82</v>
      </c>
      <c r="C203" s="24">
        <v>585290.23999999999</v>
      </c>
      <c r="D203" s="6">
        <v>3843</v>
      </c>
      <c r="E203" s="6">
        <v>17</v>
      </c>
      <c r="F203" s="6">
        <v>17</v>
      </c>
      <c r="G203" s="24">
        <v>440346.64</v>
      </c>
      <c r="H203" s="6">
        <v>198</v>
      </c>
      <c r="I203" s="6">
        <v>204</v>
      </c>
      <c r="J203" s="24">
        <v>183448.9</v>
      </c>
      <c r="K203" s="6">
        <v>4824</v>
      </c>
      <c r="L203" s="12">
        <v>0.89749999999999996</v>
      </c>
      <c r="M203" s="12">
        <v>0.90900000000000003</v>
      </c>
      <c r="N203" s="12">
        <v>0.95387500000000003</v>
      </c>
      <c r="O203" s="16">
        <f t="shared" si="12"/>
        <v>1</v>
      </c>
      <c r="P203" s="16">
        <f t="shared" si="13"/>
        <v>0.97058823529411764</v>
      </c>
      <c r="Q203" s="16">
        <f t="shared" si="14"/>
        <v>0.75235602766928089</v>
      </c>
      <c r="R203" s="17">
        <f t="shared" si="15"/>
        <v>1.2552693208430914</v>
      </c>
    </row>
    <row r="204" spans="1:18">
      <c r="A204" s="11">
        <v>46143</v>
      </c>
      <c r="B204" s="6" t="s">
        <v>83</v>
      </c>
      <c r="C204" s="24">
        <v>731591.62</v>
      </c>
      <c r="D204" s="6">
        <v>4886</v>
      </c>
      <c r="E204" s="6">
        <v>21</v>
      </c>
      <c r="F204" s="6">
        <v>21</v>
      </c>
      <c r="G204" s="24">
        <v>548090.02</v>
      </c>
      <c r="H204" s="6">
        <v>245</v>
      </c>
      <c r="I204" s="6">
        <v>252</v>
      </c>
      <c r="J204" s="24">
        <v>244800.1</v>
      </c>
      <c r="K204" s="6">
        <v>6376</v>
      </c>
      <c r="L204" s="12">
        <v>0.9</v>
      </c>
      <c r="M204" s="12">
        <v>0.90514300000000003</v>
      </c>
      <c r="N204" s="12">
        <v>0.96885699999999997</v>
      </c>
      <c r="O204" s="16">
        <f t="shared" si="12"/>
        <v>1</v>
      </c>
      <c r="P204" s="16">
        <f t="shared" si="13"/>
        <v>0.97222222222222221</v>
      </c>
      <c r="Q204" s="16">
        <f t="shared" si="14"/>
        <v>0.74917481968970612</v>
      </c>
      <c r="R204" s="17">
        <f t="shared" si="15"/>
        <v>1.3049529267294311</v>
      </c>
    </row>
    <row r="205" spans="1:18">
      <c r="A205" s="11">
        <v>46143</v>
      </c>
      <c r="B205" s="6" t="s">
        <v>84</v>
      </c>
      <c r="C205" s="24">
        <v>755057.74</v>
      </c>
      <c r="D205" s="6">
        <v>5087</v>
      </c>
      <c r="E205" s="6">
        <v>24</v>
      </c>
      <c r="F205" s="6">
        <v>26</v>
      </c>
      <c r="G205" s="24">
        <v>566691.64</v>
      </c>
      <c r="H205" s="6">
        <v>280</v>
      </c>
      <c r="I205" s="6">
        <v>288</v>
      </c>
      <c r="J205" s="24">
        <v>241979.4</v>
      </c>
      <c r="K205" s="6">
        <v>6412</v>
      </c>
      <c r="L205" s="12">
        <v>0.89122199999999996</v>
      </c>
      <c r="M205" s="12">
        <v>0.89261100000000004</v>
      </c>
      <c r="N205" s="12">
        <v>0.92388899999999996</v>
      </c>
      <c r="O205" s="16">
        <f t="shared" si="12"/>
        <v>0.92307692307692313</v>
      </c>
      <c r="P205" s="16">
        <f t="shared" si="13"/>
        <v>0.97222222222222221</v>
      </c>
      <c r="Q205" s="16">
        <f t="shared" si="14"/>
        <v>0.75052755568070861</v>
      </c>
      <c r="R205" s="17">
        <f t="shared" si="15"/>
        <v>1.2604678592490663</v>
      </c>
    </row>
    <row r="206" spans="1:18">
      <c r="A206" s="11">
        <v>46174</v>
      </c>
      <c r="B206" s="6" t="s">
        <v>53</v>
      </c>
      <c r="C206" s="24">
        <v>271081.02</v>
      </c>
      <c r="D206" s="6">
        <v>1917</v>
      </c>
      <c r="E206" s="6">
        <v>8</v>
      </c>
      <c r="F206" s="6">
        <v>8</v>
      </c>
      <c r="G206" s="24">
        <v>202676.32</v>
      </c>
      <c r="H206" s="6">
        <v>95</v>
      </c>
      <c r="I206" s="6">
        <v>96</v>
      </c>
      <c r="J206" s="24">
        <v>87692.7</v>
      </c>
      <c r="K206" s="6">
        <v>2482</v>
      </c>
      <c r="L206" s="12">
        <v>0.84</v>
      </c>
      <c r="M206" s="12">
        <v>0.88560000000000005</v>
      </c>
      <c r="N206" s="12">
        <v>0.90259999999999996</v>
      </c>
      <c r="O206" s="16">
        <f t="shared" si="12"/>
        <v>1</v>
      </c>
      <c r="P206" s="16">
        <f t="shared" si="13"/>
        <v>0.98958333333333337</v>
      </c>
      <c r="Q206" s="16">
        <f t="shared" si="14"/>
        <v>0.74765957424831875</v>
      </c>
      <c r="R206" s="17">
        <f t="shared" si="15"/>
        <v>1.2947313510693792</v>
      </c>
    </row>
    <row r="207" spans="1:18">
      <c r="A207" s="11">
        <v>46174</v>
      </c>
      <c r="B207" s="6" t="s">
        <v>57</v>
      </c>
      <c r="C207" s="24">
        <v>237481.93</v>
      </c>
      <c r="D207" s="6">
        <v>1552</v>
      </c>
      <c r="E207" s="6">
        <v>10</v>
      </c>
      <c r="F207" s="6">
        <v>10</v>
      </c>
      <c r="G207" s="24">
        <v>177887.93</v>
      </c>
      <c r="H207" s="6">
        <v>117</v>
      </c>
      <c r="I207" s="6">
        <v>120</v>
      </c>
      <c r="J207" s="24">
        <v>74244.600000000006</v>
      </c>
      <c r="K207" s="6">
        <v>1979</v>
      </c>
      <c r="L207" s="12">
        <v>0.92920000000000003</v>
      </c>
      <c r="M207" s="12">
        <v>0.88700000000000001</v>
      </c>
      <c r="N207" s="12">
        <v>0.90739999999999998</v>
      </c>
      <c r="O207" s="16">
        <f t="shared" si="12"/>
        <v>1</v>
      </c>
      <c r="P207" s="16">
        <f t="shared" si="13"/>
        <v>0.97499999999999998</v>
      </c>
      <c r="Q207" s="16">
        <f t="shared" si="14"/>
        <v>0.7490588020739094</v>
      </c>
      <c r="R207" s="17">
        <f t="shared" si="15"/>
        <v>1.2751288659793814</v>
      </c>
    </row>
    <row r="208" spans="1:18">
      <c r="A208" s="11">
        <v>46174</v>
      </c>
      <c r="B208" s="6" t="s">
        <v>61</v>
      </c>
      <c r="C208" s="24">
        <v>234350.78</v>
      </c>
      <c r="D208" s="6">
        <v>1545</v>
      </c>
      <c r="E208" s="6">
        <v>8</v>
      </c>
      <c r="F208" s="6">
        <v>8</v>
      </c>
      <c r="G208" s="24">
        <v>176431.28</v>
      </c>
      <c r="H208" s="6">
        <v>93</v>
      </c>
      <c r="I208" s="6">
        <v>96</v>
      </c>
      <c r="J208" s="24">
        <v>76079.899999999994</v>
      </c>
      <c r="K208" s="6">
        <v>1914</v>
      </c>
      <c r="L208" s="12">
        <v>0.85219999999999996</v>
      </c>
      <c r="M208" s="12">
        <v>0.93979999999999997</v>
      </c>
      <c r="N208" s="12">
        <v>0.88900000000000001</v>
      </c>
      <c r="O208" s="16">
        <f t="shared" si="12"/>
        <v>1</v>
      </c>
      <c r="P208" s="16">
        <f t="shared" si="13"/>
        <v>0.96875</v>
      </c>
      <c r="Q208" s="16">
        <f t="shared" si="14"/>
        <v>0.75285125997873781</v>
      </c>
      <c r="R208" s="17">
        <f t="shared" si="15"/>
        <v>1.2388349514563106</v>
      </c>
    </row>
    <row r="209" spans="1:18">
      <c r="A209" s="11">
        <v>46174</v>
      </c>
      <c r="B209" s="6" t="s">
        <v>65</v>
      </c>
      <c r="C209" s="24">
        <v>458118.12</v>
      </c>
      <c r="D209" s="6">
        <v>3109</v>
      </c>
      <c r="E209" s="6">
        <v>15</v>
      </c>
      <c r="F209" s="6">
        <v>16</v>
      </c>
      <c r="G209" s="24">
        <v>344403.92</v>
      </c>
      <c r="H209" s="6">
        <v>172</v>
      </c>
      <c r="I209" s="6">
        <v>180</v>
      </c>
      <c r="J209" s="24">
        <v>148167.1</v>
      </c>
      <c r="K209" s="6">
        <v>4016</v>
      </c>
      <c r="L209" s="12">
        <v>0.83940000000000003</v>
      </c>
      <c r="M209" s="12">
        <v>0.90290000000000004</v>
      </c>
      <c r="N209" s="12">
        <v>0.94979999999999998</v>
      </c>
      <c r="O209" s="16">
        <f t="shared" si="12"/>
        <v>0.9375</v>
      </c>
      <c r="P209" s="16">
        <f t="shared" si="13"/>
        <v>0.9555555555555556</v>
      </c>
      <c r="Q209" s="16">
        <f t="shared" si="14"/>
        <v>0.75177973750525295</v>
      </c>
      <c r="R209" s="17">
        <f t="shared" si="15"/>
        <v>1.2917336764232872</v>
      </c>
    </row>
    <row r="210" spans="1:18">
      <c r="A210" s="11">
        <v>46174</v>
      </c>
      <c r="B210" s="6" t="s">
        <v>68</v>
      </c>
      <c r="C210" s="24">
        <v>447577.75</v>
      </c>
      <c r="D210" s="6">
        <v>2914</v>
      </c>
      <c r="E210" s="6">
        <v>17</v>
      </c>
      <c r="F210" s="6">
        <v>18</v>
      </c>
      <c r="G210" s="24">
        <v>334792.05</v>
      </c>
      <c r="H210" s="6">
        <v>201</v>
      </c>
      <c r="I210" s="6">
        <v>204</v>
      </c>
      <c r="J210" s="24">
        <v>149772.70000000001</v>
      </c>
      <c r="K210" s="6">
        <v>3802</v>
      </c>
      <c r="L210" s="12">
        <v>0.91036399999999995</v>
      </c>
      <c r="M210" s="12">
        <v>0.86463599999999996</v>
      </c>
      <c r="N210" s="12">
        <v>0.90572699999999995</v>
      </c>
      <c r="O210" s="16">
        <f t="shared" si="12"/>
        <v>0.94444444444444442</v>
      </c>
      <c r="P210" s="16">
        <f t="shared" si="13"/>
        <v>0.98529411764705888</v>
      </c>
      <c r="Q210" s="16">
        <f t="shared" si="14"/>
        <v>0.74800869793013613</v>
      </c>
      <c r="R210" s="17">
        <f t="shared" si="15"/>
        <v>1.3047357584076871</v>
      </c>
    </row>
    <row r="211" spans="1:18">
      <c r="A211" s="11">
        <v>46174</v>
      </c>
      <c r="B211" s="6" t="s">
        <v>71</v>
      </c>
      <c r="C211" s="24">
        <v>335872.98</v>
      </c>
      <c r="D211" s="6">
        <v>2193</v>
      </c>
      <c r="E211" s="6">
        <v>14</v>
      </c>
      <c r="F211" s="6">
        <v>14</v>
      </c>
      <c r="G211" s="24">
        <v>251778.78</v>
      </c>
      <c r="H211" s="6">
        <v>163</v>
      </c>
      <c r="I211" s="6">
        <v>168</v>
      </c>
      <c r="J211" s="24">
        <v>113237.3</v>
      </c>
      <c r="K211" s="6">
        <v>2870</v>
      </c>
      <c r="L211" s="12">
        <v>0.84450000000000003</v>
      </c>
      <c r="M211" s="12">
        <v>0.90300000000000002</v>
      </c>
      <c r="N211" s="12">
        <v>0.93462500000000004</v>
      </c>
      <c r="O211" s="16">
        <f t="shared" si="12"/>
        <v>1</v>
      </c>
      <c r="P211" s="16">
        <f t="shared" si="13"/>
        <v>0.97023809523809523</v>
      </c>
      <c r="Q211" s="16">
        <f t="shared" si="14"/>
        <v>0.74962499216221568</v>
      </c>
      <c r="R211" s="17">
        <f t="shared" si="15"/>
        <v>1.3087095303237575</v>
      </c>
    </row>
    <row r="212" spans="1:18">
      <c r="A212" s="11">
        <v>46174</v>
      </c>
      <c r="B212" s="6" t="s">
        <v>74</v>
      </c>
      <c r="C212" s="24">
        <v>1713919.34</v>
      </c>
      <c r="D212" s="6">
        <v>11433</v>
      </c>
      <c r="E212" s="6">
        <v>57</v>
      </c>
      <c r="F212" s="6">
        <v>57</v>
      </c>
      <c r="G212" s="24">
        <v>1286474.94</v>
      </c>
      <c r="H212" s="6">
        <v>671</v>
      </c>
      <c r="I212" s="6">
        <v>684</v>
      </c>
      <c r="J212" s="24">
        <v>568717.1</v>
      </c>
      <c r="K212" s="6">
        <v>14948</v>
      </c>
      <c r="L212" s="12">
        <v>0.86241699999999999</v>
      </c>
      <c r="M212" s="12">
        <v>0.90986100000000003</v>
      </c>
      <c r="N212" s="12">
        <v>0.93952800000000003</v>
      </c>
      <c r="O212" s="16">
        <f t="shared" si="12"/>
        <v>1</v>
      </c>
      <c r="P212" s="16">
        <f t="shared" si="13"/>
        <v>0.98099415204678364</v>
      </c>
      <c r="Q212" s="16">
        <f t="shared" si="14"/>
        <v>0.75060413286426875</v>
      </c>
      <c r="R212" s="17">
        <f t="shared" si="15"/>
        <v>1.3074433656957929</v>
      </c>
    </row>
    <row r="213" spans="1:18">
      <c r="A213" s="11">
        <v>46174</v>
      </c>
      <c r="B213" s="6" t="s">
        <v>77</v>
      </c>
      <c r="C213" s="24">
        <v>389987.1</v>
      </c>
      <c r="D213" s="6">
        <v>2658</v>
      </c>
      <c r="E213" s="6">
        <v>14</v>
      </c>
      <c r="F213" s="6">
        <v>15</v>
      </c>
      <c r="G213" s="24">
        <v>292498.90000000002</v>
      </c>
      <c r="H213" s="6">
        <v>162</v>
      </c>
      <c r="I213" s="6">
        <v>168</v>
      </c>
      <c r="J213" s="24">
        <v>132996.29999999999</v>
      </c>
      <c r="K213" s="6">
        <v>3507</v>
      </c>
      <c r="L213" s="12">
        <v>0.90837500000000004</v>
      </c>
      <c r="M213" s="12">
        <v>0.93162500000000004</v>
      </c>
      <c r="N213" s="12">
        <v>0.90225</v>
      </c>
      <c r="O213" s="16">
        <f t="shared" si="12"/>
        <v>0.93333333333333335</v>
      </c>
      <c r="P213" s="16">
        <f t="shared" si="13"/>
        <v>0.9642857142857143</v>
      </c>
      <c r="Q213" s="16">
        <f t="shared" si="14"/>
        <v>0.75002198790677954</v>
      </c>
      <c r="R213" s="17">
        <f t="shared" si="15"/>
        <v>1.3194130925507901</v>
      </c>
    </row>
    <row r="214" spans="1:18">
      <c r="A214" s="11">
        <v>46174</v>
      </c>
      <c r="B214" s="6" t="s">
        <v>80</v>
      </c>
      <c r="C214" s="24">
        <v>469766.61</v>
      </c>
      <c r="D214" s="6">
        <v>3132</v>
      </c>
      <c r="E214" s="6">
        <v>18</v>
      </c>
      <c r="F214" s="6">
        <v>18</v>
      </c>
      <c r="G214" s="24">
        <v>354453.01</v>
      </c>
      <c r="H214" s="6">
        <v>209</v>
      </c>
      <c r="I214" s="6">
        <v>216</v>
      </c>
      <c r="J214" s="24">
        <v>150475.29999999999</v>
      </c>
      <c r="K214" s="6">
        <v>4047</v>
      </c>
      <c r="L214" s="12">
        <v>0.85611099999999996</v>
      </c>
      <c r="M214" s="12">
        <v>0.89200000000000002</v>
      </c>
      <c r="N214" s="12">
        <v>0.94055599999999995</v>
      </c>
      <c r="O214" s="16">
        <f t="shared" si="12"/>
        <v>1</v>
      </c>
      <c r="P214" s="16">
        <f t="shared" si="13"/>
        <v>0.96759259259259256</v>
      </c>
      <c r="Q214" s="16">
        <f t="shared" si="14"/>
        <v>0.75453002076924969</v>
      </c>
      <c r="R214" s="17">
        <f t="shared" si="15"/>
        <v>1.2921455938697317</v>
      </c>
    </row>
    <row r="215" spans="1:18">
      <c r="A215" s="11">
        <v>46174</v>
      </c>
      <c r="B215" s="6" t="s">
        <v>82</v>
      </c>
      <c r="C215" s="24">
        <v>537032.62</v>
      </c>
      <c r="D215" s="6">
        <v>3385</v>
      </c>
      <c r="E215" s="6">
        <v>16</v>
      </c>
      <c r="F215" s="6">
        <v>17</v>
      </c>
      <c r="G215" s="24">
        <v>404767.32</v>
      </c>
      <c r="H215" s="6">
        <v>192</v>
      </c>
      <c r="I215" s="6">
        <v>192</v>
      </c>
      <c r="J215" s="24">
        <v>174636.1</v>
      </c>
      <c r="K215" s="6">
        <v>4407</v>
      </c>
      <c r="L215" s="12">
        <v>0.90500000000000003</v>
      </c>
      <c r="M215" s="12">
        <v>0.88049999999999995</v>
      </c>
      <c r="N215" s="12">
        <v>0.90600000000000003</v>
      </c>
      <c r="O215" s="16">
        <f t="shared" si="12"/>
        <v>0.94117647058823528</v>
      </c>
      <c r="P215" s="16">
        <f t="shared" si="13"/>
        <v>1</v>
      </c>
      <c r="Q215" s="16">
        <f t="shared" si="14"/>
        <v>0.75371086396949227</v>
      </c>
      <c r="R215" s="17">
        <f t="shared" si="15"/>
        <v>1.3019202363367799</v>
      </c>
    </row>
    <row r="216" spans="1:18">
      <c r="A216" s="11">
        <v>46174</v>
      </c>
      <c r="B216" s="6" t="s">
        <v>83</v>
      </c>
      <c r="C216" s="24">
        <v>665877.9</v>
      </c>
      <c r="D216" s="6">
        <v>4372</v>
      </c>
      <c r="E216" s="6">
        <v>21</v>
      </c>
      <c r="F216" s="6">
        <v>21</v>
      </c>
      <c r="G216" s="24">
        <v>500460</v>
      </c>
      <c r="H216" s="6">
        <v>246</v>
      </c>
      <c r="I216" s="6">
        <v>252</v>
      </c>
      <c r="J216" s="24">
        <v>214644</v>
      </c>
      <c r="K216" s="6">
        <v>5514</v>
      </c>
      <c r="L216" s="12">
        <v>0.9254</v>
      </c>
      <c r="M216" s="12">
        <v>0.83819999999999995</v>
      </c>
      <c r="N216" s="12">
        <v>0.96140000000000003</v>
      </c>
      <c r="O216" s="16">
        <f t="shared" si="12"/>
        <v>1</v>
      </c>
      <c r="P216" s="16">
        <f t="shared" si="13"/>
        <v>0.97619047619047616</v>
      </c>
      <c r="Q216" s="16">
        <f t="shared" si="14"/>
        <v>0.75157923096711876</v>
      </c>
      <c r="R216" s="17">
        <f t="shared" si="15"/>
        <v>1.2612076852698995</v>
      </c>
    </row>
    <row r="217" spans="1:18">
      <c r="A217" s="11">
        <v>46174</v>
      </c>
      <c r="B217" s="6" t="s">
        <v>84</v>
      </c>
      <c r="C217" s="24">
        <v>728738.88</v>
      </c>
      <c r="D217" s="6">
        <v>4926</v>
      </c>
      <c r="E217" s="6">
        <v>25</v>
      </c>
      <c r="F217" s="6">
        <v>26</v>
      </c>
      <c r="G217" s="24">
        <v>547798.88</v>
      </c>
      <c r="H217" s="6">
        <v>293</v>
      </c>
      <c r="I217" s="6">
        <v>300</v>
      </c>
      <c r="J217" s="24">
        <v>236821</v>
      </c>
      <c r="K217" s="6">
        <v>6308</v>
      </c>
      <c r="L217" s="12">
        <v>0.85853299999999999</v>
      </c>
      <c r="M217" s="12">
        <v>0.89526700000000003</v>
      </c>
      <c r="N217" s="12">
        <v>0.93033299999999997</v>
      </c>
      <c r="O217" s="16">
        <f t="shared" si="12"/>
        <v>0.96153846153846156</v>
      </c>
      <c r="P217" s="16">
        <f t="shared" si="13"/>
        <v>0.97666666666666668</v>
      </c>
      <c r="Q217" s="16">
        <f t="shared" si="14"/>
        <v>0.75170804664628299</v>
      </c>
      <c r="R217" s="17">
        <f t="shared" si="15"/>
        <v>1.2805521721477873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513"/>
  <sheetViews>
    <sheetView showGridLines="0" workbookViewId="0"/>
  </sheetViews>
  <sheetFormatPr baseColWidth="10" defaultColWidth="8.83203125" defaultRowHeight="14"/>
  <cols>
    <col min="1" max="1" width="12" customWidth="1"/>
    <col min="2" max="2" width="10" customWidth="1"/>
    <col min="3" max="4" width="14" customWidth="1"/>
    <col min="5" max="5" width="18" customWidth="1"/>
    <col min="6" max="6" width="14" customWidth="1"/>
    <col min="7" max="7" width="15" customWidth="1"/>
    <col min="8" max="9" width="16" customWidth="1"/>
    <col min="10" max="10" width="15" customWidth="1"/>
    <col min="11" max="11" width="17" customWidth="1"/>
    <col min="12" max="12" width="18" customWidth="1"/>
    <col min="13" max="13" width="17" customWidth="1"/>
    <col min="14" max="14" width="10" customWidth="1"/>
  </cols>
  <sheetData>
    <row r="1" spans="1:14" ht="30" customHeight="1">
      <c r="A1" s="2" t="s">
        <v>1159</v>
      </c>
      <c r="B1" s="3" t="s">
        <v>48</v>
      </c>
      <c r="C1" s="3" t="s">
        <v>1133</v>
      </c>
      <c r="D1" s="3" t="s">
        <v>1160</v>
      </c>
      <c r="E1" s="3" t="s">
        <v>1161</v>
      </c>
      <c r="F1" s="3" t="s">
        <v>1162</v>
      </c>
      <c r="G1" s="3" t="s">
        <v>1163</v>
      </c>
      <c r="H1" s="3" t="s">
        <v>1164</v>
      </c>
      <c r="I1" s="3" t="s">
        <v>1165</v>
      </c>
      <c r="J1" s="3" t="s">
        <v>1166</v>
      </c>
      <c r="K1" s="3" t="s">
        <v>1167</v>
      </c>
      <c r="L1" s="3" t="s">
        <v>1168</v>
      </c>
      <c r="M1" s="3" t="s">
        <v>1169</v>
      </c>
      <c r="N1" s="4" t="s">
        <v>1170</v>
      </c>
    </row>
    <row r="2" spans="1:14">
      <c r="A2" s="11">
        <v>46204</v>
      </c>
      <c r="B2" s="6" t="s">
        <v>53</v>
      </c>
      <c r="C2" s="6" t="s">
        <v>1143</v>
      </c>
      <c r="D2" s="6">
        <v>8</v>
      </c>
      <c r="E2" s="24">
        <v>132324.39000000001</v>
      </c>
      <c r="F2" s="6">
        <v>8</v>
      </c>
      <c r="G2" s="12">
        <v>1.7999999999999999E-2</v>
      </c>
      <c r="H2" s="12">
        <v>0.01</v>
      </c>
      <c r="I2" s="12">
        <v>-5.0000000000000001E-3</v>
      </c>
      <c r="J2" s="16">
        <f t="shared" ref="J2:J65" si="0">IFERROR(D2/F2-1,0)</f>
        <v>0</v>
      </c>
      <c r="K2" s="15">
        <f t="shared" ref="K2:K65" si="1">E2*J2</f>
        <v>0</v>
      </c>
      <c r="L2" s="15">
        <f t="shared" ref="L2:L65" si="2">E2+K2+E2*(G2+H2+I2)</f>
        <v>135367.85097</v>
      </c>
      <c r="M2" s="13" t="str">
        <f t="shared" ref="M2:M65" si="3">IF(YEAR(A2)=2026,"Current forecast",IF(YEAR(A2)=2027,"Budget 1Y","Strategic 3Y"))</f>
        <v>Current forecast</v>
      </c>
      <c r="N2" s="13" t="str">
        <f t="shared" ref="N2:N65" si="4">IF(L2&gt;=0,"PASS","FAIL")</f>
        <v>PASS</v>
      </c>
    </row>
    <row r="3" spans="1:14">
      <c r="A3" s="11">
        <v>46204</v>
      </c>
      <c r="B3" s="6" t="s">
        <v>53</v>
      </c>
      <c r="C3" s="6" t="s">
        <v>1144</v>
      </c>
      <c r="D3" s="6">
        <v>8</v>
      </c>
      <c r="E3" s="24">
        <v>45310.01</v>
      </c>
      <c r="F3" s="6">
        <v>8</v>
      </c>
      <c r="G3" s="12">
        <v>1.7999999999999999E-2</v>
      </c>
      <c r="H3" s="12">
        <v>-4.0000000000000001E-3</v>
      </c>
      <c r="I3" s="12">
        <v>-5.0000000000000001E-3</v>
      </c>
      <c r="J3" s="16">
        <f t="shared" si="0"/>
        <v>0</v>
      </c>
      <c r="K3" s="15">
        <f t="shared" si="1"/>
        <v>0</v>
      </c>
      <c r="L3" s="15">
        <f t="shared" si="2"/>
        <v>45717.800090000004</v>
      </c>
      <c r="M3" s="13" t="str">
        <f t="shared" si="3"/>
        <v>Current forecast</v>
      </c>
      <c r="N3" s="13" t="str">
        <f t="shared" si="4"/>
        <v>PASS</v>
      </c>
    </row>
    <row r="4" spans="1:14">
      <c r="A4" s="11">
        <v>46204</v>
      </c>
      <c r="B4" s="6" t="s">
        <v>53</v>
      </c>
      <c r="C4" s="6" t="s">
        <v>1145</v>
      </c>
      <c r="D4" s="6">
        <v>8</v>
      </c>
      <c r="E4" s="24">
        <v>68151.350000000006</v>
      </c>
      <c r="F4" s="6">
        <v>8</v>
      </c>
      <c r="G4" s="12">
        <v>1.7999999999999999E-2</v>
      </c>
      <c r="H4" s="12">
        <v>1.7999999999999999E-2</v>
      </c>
      <c r="I4" s="12">
        <v>-5.0000000000000001E-3</v>
      </c>
      <c r="J4" s="16">
        <f t="shared" si="0"/>
        <v>0</v>
      </c>
      <c r="K4" s="15">
        <f t="shared" si="1"/>
        <v>0</v>
      </c>
      <c r="L4" s="15">
        <f t="shared" si="2"/>
        <v>70264.041850000009</v>
      </c>
      <c r="M4" s="13" t="str">
        <f t="shared" si="3"/>
        <v>Current forecast</v>
      </c>
      <c r="N4" s="13" t="str">
        <f t="shared" si="4"/>
        <v>PASS</v>
      </c>
    </row>
    <row r="5" spans="1:14">
      <c r="A5" s="11">
        <v>46204</v>
      </c>
      <c r="B5" s="6" t="s">
        <v>57</v>
      </c>
      <c r="C5" s="6" t="s">
        <v>1143</v>
      </c>
      <c r="D5" s="6">
        <v>10</v>
      </c>
      <c r="E5" s="24">
        <v>86513.73</v>
      </c>
      <c r="F5" s="6">
        <v>10</v>
      </c>
      <c r="G5" s="12">
        <v>6.0000000000000001E-3</v>
      </c>
      <c r="H5" s="12">
        <v>0.01</v>
      </c>
      <c r="I5" s="12">
        <v>-5.0000000000000001E-3</v>
      </c>
      <c r="J5" s="16">
        <f t="shared" si="0"/>
        <v>0</v>
      </c>
      <c r="K5" s="15">
        <f t="shared" si="1"/>
        <v>0</v>
      </c>
      <c r="L5" s="15">
        <f t="shared" si="2"/>
        <v>87465.38102999999</v>
      </c>
      <c r="M5" s="13" t="str">
        <f t="shared" si="3"/>
        <v>Current forecast</v>
      </c>
      <c r="N5" s="13" t="str">
        <f t="shared" si="4"/>
        <v>PASS</v>
      </c>
    </row>
    <row r="6" spans="1:14">
      <c r="A6" s="11">
        <v>46204</v>
      </c>
      <c r="B6" s="6" t="s">
        <v>57</v>
      </c>
      <c r="C6" s="6" t="s">
        <v>1144</v>
      </c>
      <c r="D6" s="6">
        <v>10</v>
      </c>
      <c r="E6" s="24">
        <v>30803.89</v>
      </c>
      <c r="F6" s="6">
        <v>10</v>
      </c>
      <c r="G6" s="12">
        <v>6.0000000000000001E-3</v>
      </c>
      <c r="H6" s="12">
        <v>-4.0000000000000001E-3</v>
      </c>
      <c r="I6" s="12">
        <v>-5.0000000000000001E-3</v>
      </c>
      <c r="J6" s="16">
        <f t="shared" si="0"/>
        <v>0</v>
      </c>
      <c r="K6" s="15">
        <f t="shared" si="1"/>
        <v>0</v>
      </c>
      <c r="L6" s="15">
        <f t="shared" si="2"/>
        <v>30711.478329999998</v>
      </c>
      <c r="M6" s="13" t="str">
        <f t="shared" si="3"/>
        <v>Current forecast</v>
      </c>
      <c r="N6" s="13" t="str">
        <f t="shared" si="4"/>
        <v>PASS</v>
      </c>
    </row>
    <row r="7" spans="1:14">
      <c r="A7" s="11">
        <v>46204</v>
      </c>
      <c r="B7" s="6" t="s">
        <v>57</v>
      </c>
      <c r="C7" s="6" t="s">
        <v>1145</v>
      </c>
      <c r="D7" s="6">
        <v>10</v>
      </c>
      <c r="E7" s="24">
        <v>41241.17</v>
      </c>
      <c r="F7" s="6">
        <v>10</v>
      </c>
      <c r="G7" s="12">
        <v>6.0000000000000001E-3</v>
      </c>
      <c r="H7" s="12">
        <v>1.7999999999999999E-2</v>
      </c>
      <c r="I7" s="12">
        <v>-5.0000000000000001E-3</v>
      </c>
      <c r="J7" s="16">
        <f t="shared" si="0"/>
        <v>0</v>
      </c>
      <c r="K7" s="15">
        <f t="shared" si="1"/>
        <v>0</v>
      </c>
      <c r="L7" s="15">
        <f t="shared" si="2"/>
        <v>42024.752229999998</v>
      </c>
      <c r="M7" s="13" t="str">
        <f t="shared" si="3"/>
        <v>Current forecast</v>
      </c>
      <c r="N7" s="13" t="str">
        <f t="shared" si="4"/>
        <v>PASS</v>
      </c>
    </row>
    <row r="8" spans="1:14">
      <c r="A8" s="11">
        <v>46204</v>
      </c>
      <c r="B8" s="6" t="s">
        <v>61</v>
      </c>
      <c r="C8" s="6" t="s">
        <v>1143</v>
      </c>
      <c r="D8" s="6">
        <v>7</v>
      </c>
      <c r="E8" s="24">
        <v>109198.39999999999</v>
      </c>
      <c r="F8" s="6">
        <v>8</v>
      </c>
      <c r="G8" s="12">
        <v>0</v>
      </c>
      <c r="H8" s="12">
        <v>0.01</v>
      </c>
      <c r="I8" s="12">
        <v>-5.0000000000000001E-3</v>
      </c>
      <c r="J8" s="16">
        <f t="shared" si="0"/>
        <v>-0.125</v>
      </c>
      <c r="K8" s="15">
        <f t="shared" si="1"/>
        <v>-13649.8</v>
      </c>
      <c r="L8" s="15">
        <f t="shared" si="2"/>
        <v>96094.59199999999</v>
      </c>
      <c r="M8" s="13" t="str">
        <f t="shared" si="3"/>
        <v>Current forecast</v>
      </c>
      <c r="N8" s="13" t="str">
        <f t="shared" si="4"/>
        <v>PASS</v>
      </c>
    </row>
    <row r="9" spans="1:14">
      <c r="A9" s="11">
        <v>46204</v>
      </c>
      <c r="B9" s="6" t="s">
        <v>61</v>
      </c>
      <c r="C9" s="6" t="s">
        <v>1144</v>
      </c>
      <c r="D9" s="6">
        <v>7</v>
      </c>
      <c r="E9" s="24">
        <v>37938.26</v>
      </c>
      <c r="F9" s="6">
        <v>8</v>
      </c>
      <c r="G9" s="12">
        <v>0</v>
      </c>
      <c r="H9" s="12">
        <v>-4.0000000000000001E-3</v>
      </c>
      <c r="I9" s="12">
        <v>-5.0000000000000001E-3</v>
      </c>
      <c r="J9" s="16">
        <f t="shared" si="0"/>
        <v>-0.125</v>
      </c>
      <c r="K9" s="15">
        <f t="shared" si="1"/>
        <v>-4742.2825000000003</v>
      </c>
      <c r="L9" s="15">
        <f t="shared" si="2"/>
        <v>32854.533159999999</v>
      </c>
      <c r="M9" s="13" t="str">
        <f t="shared" si="3"/>
        <v>Current forecast</v>
      </c>
      <c r="N9" s="13" t="str">
        <f t="shared" si="4"/>
        <v>PASS</v>
      </c>
    </row>
    <row r="10" spans="1:14">
      <c r="A10" s="11">
        <v>46204</v>
      </c>
      <c r="B10" s="6" t="s">
        <v>61</v>
      </c>
      <c r="C10" s="6" t="s">
        <v>1145</v>
      </c>
      <c r="D10" s="6">
        <v>7</v>
      </c>
      <c r="E10" s="24">
        <v>55603.040000000001</v>
      </c>
      <c r="F10" s="6">
        <v>8</v>
      </c>
      <c r="G10" s="12">
        <v>0</v>
      </c>
      <c r="H10" s="12">
        <v>1.7999999999999999E-2</v>
      </c>
      <c r="I10" s="12">
        <v>-5.0000000000000001E-3</v>
      </c>
      <c r="J10" s="16">
        <f t="shared" si="0"/>
        <v>-0.125</v>
      </c>
      <c r="K10" s="15">
        <f t="shared" si="1"/>
        <v>-6950.38</v>
      </c>
      <c r="L10" s="15">
        <f t="shared" si="2"/>
        <v>49375.499520000005</v>
      </c>
      <c r="M10" s="13" t="str">
        <f t="shared" si="3"/>
        <v>Current forecast</v>
      </c>
      <c r="N10" s="13" t="str">
        <f t="shared" si="4"/>
        <v>PASS</v>
      </c>
    </row>
    <row r="11" spans="1:14">
      <c r="A11" s="11">
        <v>46204</v>
      </c>
      <c r="B11" s="6" t="s">
        <v>65</v>
      </c>
      <c r="C11" s="6" t="s">
        <v>1143</v>
      </c>
      <c r="D11" s="6">
        <v>16</v>
      </c>
      <c r="E11" s="24">
        <v>236493.81</v>
      </c>
      <c r="F11" s="6">
        <v>16</v>
      </c>
      <c r="G11" s="12">
        <v>0.02</v>
      </c>
      <c r="H11" s="12">
        <v>0.01</v>
      </c>
      <c r="I11" s="12">
        <v>-5.0000000000000001E-3</v>
      </c>
      <c r="J11" s="16">
        <f t="shared" si="0"/>
        <v>0</v>
      </c>
      <c r="K11" s="15">
        <f t="shared" si="1"/>
        <v>0</v>
      </c>
      <c r="L11" s="15">
        <f t="shared" si="2"/>
        <v>242406.15525000001</v>
      </c>
      <c r="M11" s="13" t="str">
        <f t="shared" si="3"/>
        <v>Current forecast</v>
      </c>
      <c r="N11" s="13" t="str">
        <f t="shared" si="4"/>
        <v>PASS</v>
      </c>
    </row>
    <row r="12" spans="1:14">
      <c r="A12" s="11">
        <v>46204</v>
      </c>
      <c r="B12" s="6" t="s">
        <v>65</v>
      </c>
      <c r="C12" s="6" t="s">
        <v>1144</v>
      </c>
      <c r="D12" s="6">
        <v>16</v>
      </c>
      <c r="E12" s="24">
        <v>83494.89</v>
      </c>
      <c r="F12" s="6">
        <v>16</v>
      </c>
      <c r="G12" s="12">
        <v>0.02</v>
      </c>
      <c r="H12" s="12">
        <v>-4.0000000000000001E-3</v>
      </c>
      <c r="I12" s="12">
        <v>-5.0000000000000001E-3</v>
      </c>
      <c r="J12" s="16">
        <f t="shared" si="0"/>
        <v>0</v>
      </c>
      <c r="K12" s="15">
        <f t="shared" si="1"/>
        <v>0</v>
      </c>
      <c r="L12" s="15">
        <f t="shared" si="2"/>
        <v>84413.333790000004</v>
      </c>
      <c r="M12" s="13" t="str">
        <f t="shared" si="3"/>
        <v>Current forecast</v>
      </c>
      <c r="N12" s="13" t="str">
        <f t="shared" si="4"/>
        <v>PASS</v>
      </c>
    </row>
    <row r="13" spans="1:14">
      <c r="A13" s="11">
        <v>46204</v>
      </c>
      <c r="B13" s="6" t="s">
        <v>65</v>
      </c>
      <c r="C13" s="6" t="s">
        <v>1145</v>
      </c>
      <c r="D13" s="6">
        <v>16</v>
      </c>
      <c r="E13" s="24">
        <v>120794.82</v>
      </c>
      <c r="F13" s="6">
        <v>16</v>
      </c>
      <c r="G13" s="12">
        <v>0.02</v>
      </c>
      <c r="H13" s="12">
        <v>1.7999999999999999E-2</v>
      </c>
      <c r="I13" s="12">
        <v>-5.0000000000000001E-3</v>
      </c>
      <c r="J13" s="16">
        <f t="shared" si="0"/>
        <v>0</v>
      </c>
      <c r="K13" s="15">
        <f t="shared" si="1"/>
        <v>0</v>
      </c>
      <c r="L13" s="15">
        <f t="shared" si="2"/>
        <v>124781.04906</v>
      </c>
      <c r="M13" s="13" t="str">
        <f t="shared" si="3"/>
        <v>Current forecast</v>
      </c>
      <c r="N13" s="13" t="str">
        <f t="shared" si="4"/>
        <v>PASS</v>
      </c>
    </row>
    <row r="14" spans="1:14">
      <c r="A14" s="11">
        <v>46204</v>
      </c>
      <c r="B14" s="6" t="s">
        <v>68</v>
      </c>
      <c r="C14" s="6" t="s">
        <v>1143</v>
      </c>
      <c r="D14" s="6">
        <v>18</v>
      </c>
      <c r="E14" s="24">
        <v>192481.57</v>
      </c>
      <c r="F14" s="6">
        <v>18</v>
      </c>
      <c r="G14" s="12">
        <v>0</v>
      </c>
      <c r="H14" s="12">
        <v>0.01</v>
      </c>
      <c r="I14" s="12">
        <v>-5.0000000000000001E-3</v>
      </c>
      <c r="J14" s="16">
        <f t="shared" si="0"/>
        <v>0</v>
      </c>
      <c r="K14" s="15">
        <f t="shared" si="1"/>
        <v>0</v>
      </c>
      <c r="L14" s="15">
        <f t="shared" si="2"/>
        <v>193443.97785</v>
      </c>
      <c r="M14" s="13" t="str">
        <f t="shared" si="3"/>
        <v>Current forecast</v>
      </c>
      <c r="N14" s="13" t="str">
        <f t="shared" si="4"/>
        <v>PASS</v>
      </c>
    </row>
    <row r="15" spans="1:14">
      <c r="A15" s="11">
        <v>46204</v>
      </c>
      <c r="B15" s="6" t="s">
        <v>68</v>
      </c>
      <c r="C15" s="6" t="s">
        <v>1144</v>
      </c>
      <c r="D15" s="6">
        <v>18</v>
      </c>
      <c r="E15" s="24">
        <v>71503.02</v>
      </c>
      <c r="F15" s="6">
        <v>18</v>
      </c>
      <c r="G15" s="12">
        <v>0</v>
      </c>
      <c r="H15" s="12">
        <v>-4.0000000000000001E-3</v>
      </c>
      <c r="I15" s="12">
        <v>-5.0000000000000001E-3</v>
      </c>
      <c r="J15" s="16">
        <f t="shared" si="0"/>
        <v>0</v>
      </c>
      <c r="K15" s="15">
        <f t="shared" si="1"/>
        <v>0</v>
      </c>
      <c r="L15" s="15">
        <f t="shared" si="2"/>
        <v>70859.492819999999</v>
      </c>
      <c r="M15" s="13" t="str">
        <f t="shared" si="3"/>
        <v>Current forecast</v>
      </c>
      <c r="N15" s="13" t="str">
        <f t="shared" si="4"/>
        <v>PASS</v>
      </c>
    </row>
    <row r="16" spans="1:14">
      <c r="A16" s="11">
        <v>46204</v>
      </c>
      <c r="B16" s="6" t="s">
        <v>68</v>
      </c>
      <c r="C16" s="6" t="s">
        <v>1145</v>
      </c>
      <c r="D16" s="6">
        <v>18</v>
      </c>
      <c r="E16" s="24">
        <v>111721.39</v>
      </c>
      <c r="F16" s="6">
        <v>18</v>
      </c>
      <c r="G16" s="12">
        <v>0</v>
      </c>
      <c r="H16" s="12">
        <v>1.7999999999999999E-2</v>
      </c>
      <c r="I16" s="12">
        <v>-5.0000000000000001E-3</v>
      </c>
      <c r="J16" s="16">
        <f t="shared" si="0"/>
        <v>0</v>
      </c>
      <c r="K16" s="15">
        <f t="shared" si="1"/>
        <v>0</v>
      </c>
      <c r="L16" s="15">
        <f t="shared" si="2"/>
        <v>113173.76807000001</v>
      </c>
      <c r="M16" s="13" t="str">
        <f t="shared" si="3"/>
        <v>Current forecast</v>
      </c>
      <c r="N16" s="13" t="str">
        <f t="shared" si="4"/>
        <v>PASS</v>
      </c>
    </row>
    <row r="17" spans="1:14">
      <c r="A17" s="11">
        <v>46204</v>
      </c>
      <c r="B17" s="6" t="s">
        <v>71</v>
      </c>
      <c r="C17" s="6" t="s">
        <v>1143</v>
      </c>
      <c r="D17" s="6">
        <v>14</v>
      </c>
      <c r="E17" s="24">
        <v>123388.23</v>
      </c>
      <c r="F17" s="6">
        <v>14</v>
      </c>
      <c r="G17" s="12">
        <v>8.0000000000000002E-3</v>
      </c>
      <c r="H17" s="12">
        <v>0.01</v>
      </c>
      <c r="I17" s="12">
        <v>-5.0000000000000001E-3</v>
      </c>
      <c r="J17" s="16">
        <f t="shared" si="0"/>
        <v>0</v>
      </c>
      <c r="K17" s="15">
        <f t="shared" si="1"/>
        <v>0</v>
      </c>
      <c r="L17" s="15">
        <f t="shared" si="2"/>
        <v>124992.27699</v>
      </c>
      <c r="M17" s="13" t="str">
        <f t="shared" si="3"/>
        <v>Current forecast</v>
      </c>
      <c r="N17" s="13" t="str">
        <f t="shared" si="4"/>
        <v>PASS</v>
      </c>
    </row>
    <row r="18" spans="1:14">
      <c r="A18" s="11">
        <v>46204</v>
      </c>
      <c r="B18" s="6" t="s">
        <v>71</v>
      </c>
      <c r="C18" s="6" t="s">
        <v>1144</v>
      </c>
      <c r="D18" s="6">
        <v>14</v>
      </c>
      <c r="E18" s="24">
        <v>45230.98</v>
      </c>
      <c r="F18" s="6">
        <v>14</v>
      </c>
      <c r="G18" s="12">
        <v>8.0000000000000002E-3</v>
      </c>
      <c r="H18" s="12">
        <v>-4.0000000000000001E-3</v>
      </c>
      <c r="I18" s="12">
        <v>-5.0000000000000001E-3</v>
      </c>
      <c r="J18" s="16">
        <f t="shared" si="0"/>
        <v>0</v>
      </c>
      <c r="K18" s="15">
        <f t="shared" si="1"/>
        <v>0</v>
      </c>
      <c r="L18" s="15">
        <f t="shared" si="2"/>
        <v>45185.749020000003</v>
      </c>
      <c r="M18" s="13" t="str">
        <f t="shared" si="3"/>
        <v>Current forecast</v>
      </c>
      <c r="N18" s="13" t="str">
        <f t="shared" si="4"/>
        <v>PASS</v>
      </c>
    </row>
    <row r="19" spans="1:14">
      <c r="A19" s="11">
        <v>46204</v>
      </c>
      <c r="B19" s="6" t="s">
        <v>71</v>
      </c>
      <c r="C19" s="6" t="s">
        <v>1145</v>
      </c>
      <c r="D19" s="6">
        <v>14</v>
      </c>
      <c r="E19" s="24">
        <v>71439.789999999994</v>
      </c>
      <c r="F19" s="6">
        <v>14</v>
      </c>
      <c r="G19" s="12">
        <v>8.0000000000000002E-3</v>
      </c>
      <c r="H19" s="12">
        <v>1.7999999999999999E-2</v>
      </c>
      <c r="I19" s="12">
        <v>-5.0000000000000001E-3</v>
      </c>
      <c r="J19" s="16">
        <f t="shared" si="0"/>
        <v>0</v>
      </c>
      <c r="K19" s="15">
        <f t="shared" si="1"/>
        <v>0</v>
      </c>
      <c r="L19" s="15">
        <f t="shared" si="2"/>
        <v>72940.02558999999</v>
      </c>
      <c r="M19" s="13" t="str">
        <f t="shared" si="3"/>
        <v>Current forecast</v>
      </c>
      <c r="N19" s="13" t="str">
        <f t="shared" si="4"/>
        <v>PASS</v>
      </c>
    </row>
    <row r="20" spans="1:14">
      <c r="A20" s="11">
        <v>46204</v>
      </c>
      <c r="B20" s="6" t="s">
        <v>74</v>
      </c>
      <c r="C20" s="6" t="s">
        <v>1143</v>
      </c>
      <c r="D20" s="6">
        <v>57</v>
      </c>
      <c r="E20" s="24">
        <v>820795.52</v>
      </c>
      <c r="F20" s="6">
        <v>57</v>
      </c>
      <c r="G20" s="12">
        <v>0.01</v>
      </c>
      <c r="H20" s="12">
        <v>0.01</v>
      </c>
      <c r="I20" s="12">
        <v>-5.0000000000000001E-3</v>
      </c>
      <c r="J20" s="16">
        <f t="shared" si="0"/>
        <v>0</v>
      </c>
      <c r="K20" s="15">
        <f t="shared" si="1"/>
        <v>0</v>
      </c>
      <c r="L20" s="15">
        <f t="shared" si="2"/>
        <v>833107.45279999997</v>
      </c>
      <c r="M20" s="13" t="str">
        <f t="shared" si="3"/>
        <v>Current forecast</v>
      </c>
      <c r="N20" s="13" t="str">
        <f t="shared" si="4"/>
        <v>PASS</v>
      </c>
    </row>
    <row r="21" spans="1:14">
      <c r="A21" s="11">
        <v>46204</v>
      </c>
      <c r="B21" s="6" t="s">
        <v>74</v>
      </c>
      <c r="C21" s="6" t="s">
        <v>1144</v>
      </c>
      <c r="D21" s="6">
        <v>57</v>
      </c>
      <c r="E21" s="24">
        <v>293737.01</v>
      </c>
      <c r="F21" s="6">
        <v>57</v>
      </c>
      <c r="G21" s="12">
        <v>0.01</v>
      </c>
      <c r="H21" s="12">
        <v>-4.0000000000000001E-3</v>
      </c>
      <c r="I21" s="12">
        <v>-5.0000000000000001E-3</v>
      </c>
      <c r="J21" s="16">
        <f t="shared" si="0"/>
        <v>0</v>
      </c>
      <c r="K21" s="15">
        <f t="shared" si="1"/>
        <v>0</v>
      </c>
      <c r="L21" s="15">
        <f t="shared" si="2"/>
        <v>294030.74700999999</v>
      </c>
      <c r="M21" s="13" t="str">
        <f t="shared" si="3"/>
        <v>Current forecast</v>
      </c>
      <c r="N21" s="13" t="str">
        <f t="shared" si="4"/>
        <v>PASS</v>
      </c>
    </row>
    <row r="22" spans="1:14">
      <c r="A22" s="11">
        <v>46204</v>
      </c>
      <c r="B22" s="6" t="s">
        <v>74</v>
      </c>
      <c r="C22" s="6" t="s">
        <v>1145</v>
      </c>
      <c r="D22" s="6">
        <v>57</v>
      </c>
      <c r="E22" s="24">
        <v>432864.77</v>
      </c>
      <c r="F22" s="6">
        <v>57</v>
      </c>
      <c r="G22" s="12">
        <v>0.01</v>
      </c>
      <c r="H22" s="12">
        <v>1.7999999999999999E-2</v>
      </c>
      <c r="I22" s="12">
        <v>-5.0000000000000001E-3</v>
      </c>
      <c r="J22" s="16">
        <f t="shared" si="0"/>
        <v>0</v>
      </c>
      <c r="K22" s="15">
        <f t="shared" si="1"/>
        <v>0</v>
      </c>
      <c r="L22" s="15">
        <f t="shared" si="2"/>
        <v>442820.65971000004</v>
      </c>
      <c r="M22" s="13" t="str">
        <f t="shared" si="3"/>
        <v>Current forecast</v>
      </c>
      <c r="N22" s="13" t="str">
        <f t="shared" si="4"/>
        <v>PASS</v>
      </c>
    </row>
    <row r="23" spans="1:14">
      <c r="A23" s="11">
        <v>46204</v>
      </c>
      <c r="B23" s="6" t="s">
        <v>77</v>
      </c>
      <c r="C23" s="6" t="s">
        <v>1143</v>
      </c>
      <c r="D23" s="6">
        <v>15</v>
      </c>
      <c r="E23" s="24">
        <v>147059.16</v>
      </c>
      <c r="F23" s="6">
        <v>15</v>
      </c>
      <c r="G23" s="12">
        <v>6.0000000000000001E-3</v>
      </c>
      <c r="H23" s="12">
        <v>0.01</v>
      </c>
      <c r="I23" s="12">
        <v>-5.0000000000000001E-3</v>
      </c>
      <c r="J23" s="16">
        <f t="shared" si="0"/>
        <v>0</v>
      </c>
      <c r="K23" s="15">
        <f t="shared" si="1"/>
        <v>0</v>
      </c>
      <c r="L23" s="15">
        <f t="shared" si="2"/>
        <v>148676.81075999999</v>
      </c>
      <c r="M23" s="13" t="str">
        <f t="shared" si="3"/>
        <v>Current forecast</v>
      </c>
      <c r="N23" s="13" t="str">
        <f t="shared" si="4"/>
        <v>PASS</v>
      </c>
    </row>
    <row r="24" spans="1:14">
      <c r="A24" s="11">
        <v>46204</v>
      </c>
      <c r="B24" s="6" t="s">
        <v>77</v>
      </c>
      <c r="C24" s="6" t="s">
        <v>1144</v>
      </c>
      <c r="D24" s="6">
        <v>15</v>
      </c>
      <c r="E24" s="24">
        <v>55989.51</v>
      </c>
      <c r="F24" s="6">
        <v>15</v>
      </c>
      <c r="G24" s="12">
        <v>6.0000000000000001E-3</v>
      </c>
      <c r="H24" s="12">
        <v>-4.0000000000000001E-3</v>
      </c>
      <c r="I24" s="12">
        <v>-5.0000000000000001E-3</v>
      </c>
      <c r="J24" s="16">
        <f t="shared" si="0"/>
        <v>0</v>
      </c>
      <c r="K24" s="15">
        <f t="shared" si="1"/>
        <v>0</v>
      </c>
      <c r="L24" s="15">
        <f t="shared" si="2"/>
        <v>55821.541470000004</v>
      </c>
      <c r="M24" s="13" t="str">
        <f t="shared" si="3"/>
        <v>Current forecast</v>
      </c>
      <c r="N24" s="13" t="str">
        <f t="shared" si="4"/>
        <v>PASS</v>
      </c>
    </row>
    <row r="25" spans="1:14">
      <c r="A25" s="11">
        <v>46204</v>
      </c>
      <c r="B25" s="6" t="s">
        <v>77</v>
      </c>
      <c r="C25" s="6" t="s">
        <v>1145</v>
      </c>
      <c r="D25" s="6">
        <v>15</v>
      </c>
      <c r="E25" s="24">
        <v>84730.48</v>
      </c>
      <c r="F25" s="6">
        <v>15</v>
      </c>
      <c r="G25" s="12">
        <v>6.0000000000000001E-3</v>
      </c>
      <c r="H25" s="12">
        <v>1.7999999999999999E-2</v>
      </c>
      <c r="I25" s="12">
        <v>-5.0000000000000001E-3</v>
      </c>
      <c r="J25" s="16">
        <f t="shared" si="0"/>
        <v>0</v>
      </c>
      <c r="K25" s="15">
        <f t="shared" si="1"/>
        <v>0</v>
      </c>
      <c r="L25" s="15">
        <f t="shared" si="2"/>
        <v>86340.359119999994</v>
      </c>
      <c r="M25" s="13" t="str">
        <f t="shared" si="3"/>
        <v>Current forecast</v>
      </c>
      <c r="N25" s="13" t="str">
        <f t="shared" si="4"/>
        <v>PASS</v>
      </c>
    </row>
    <row r="26" spans="1:14">
      <c r="A26" s="11">
        <v>46204</v>
      </c>
      <c r="B26" s="6" t="s">
        <v>80</v>
      </c>
      <c r="C26" s="6" t="s">
        <v>1143</v>
      </c>
      <c r="D26" s="6">
        <v>18</v>
      </c>
      <c r="E26" s="24">
        <v>245104.42</v>
      </c>
      <c r="F26" s="6">
        <v>18</v>
      </c>
      <c r="G26" s="12">
        <v>4.0000000000000001E-3</v>
      </c>
      <c r="H26" s="12">
        <v>0.01</v>
      </c>
      <c r="I26" s="12">
        <v>-5.0000000000000001E-3</v>
      </c>
      <c r="J26" s="16">
        <f t="shared" si="0"/>
        <v>0</v>
      </c>
      <c r="K26" s="15">
        <f t="shared" si="1"/>
        <v>0</v>
      </c>
      <c r="L26" s="15">
        <f t="shared" si="2"/>
        <v>247310.35978</v>
      </c>
      <c r="M26" s="13" t="str">
        <f t="shared" si="3"/>
        <v>Current forecast</v>
      </c>
      <c r="N26" s="13" t="str">
        <f t="shared" si="4"/>
        <v>PASS</v>
      </c>
    </row>
    <row r="27" spans="1:14">
      <c r="A27" s="11">
        <v>46204</v>
      </c>
      <c r="B27" s="6" t="s">
        <v>80</v>
      </c>
      <c r="C27" s="6" t="s">
        <v>1144</v>
      </c>
      <c r="D27" s="6">
        <v>18</v>
      </c>
      <c r="E27" s="24">
        <v>80005.31</v>
      </c>
      <c r="F27" s="6">
        <v>18</v>
      </c>
      <c r="G27" s="12">
        <v>4.0000000000000001E-3</v>
      </c>
      <c r="H27" s="12">
        <v>-4.0000000000000001E-3</v>
      </c>
      <c r="I27" s="12">
        <v>-5.0000000000000001E-3</v>
      </c>
      <c r="J27" s="16">
        <f t="shared" si="0"/>
        <v>0</v>
      </c>
      <c r="K27" s="15">
        <f t="shared" si="1"/>
        <v>0</v>
      </c>
      <c r="L27" s="15">
        <f t="shared" si="2"/>
        <v>79605.283450000003</v>
      </c>
      <c r="M27" s="13" t="str">
        <f t="shared" si="3"/>
        <v>Current forecast</v>
      </c>
      <c r="N27" s="13" t="str">
        <f t="shared" si="4"/>
        <v>PASS</v>
      </c>
    </row>
    <row r="28" spans="1:14">
      <c r="A28" s="11">
        <v>46204</v>
      </c>
      <c r="B28" s="6" t="s">
        <v>80</v>
      </c>
      <c r="C28" s="6" t="s">
        <v>1145</v>
      </c>
      <c r="D28" s="6">
        <v>18</v>
      </c>
      <c r="E28" s="24">
        <v>132642.64000000001</v>
      </c>
      <c r="F28" s="6">
        <v>18</v>
      </c>
      <c r="G28" s="12">
        <v>4.0000000000000001E-3</v>
      </c>
      <c r="H28" s="12">
        <v>1.7999999999999999E-2</v>
      </c>
      <c r="I28" s="12">
        <v>-5.0000000000000001E-3</v>
      </c>
      <c r="J28" s="16">
        <f t="shared" si="0"/>
        <v>0</v>
      </c>
      <c r="K28" s="15">
        <f t="shared" si="1"/>
        <v>0</v>
      </c>
      <c r="L28" s="15">
        <f t="shared" si="2"/>
        <v>134897.56488000002</v>
      </c>
      <c r="M28" s="13" t="str">
        <f t="shared" si="3"/>
        <v>Current forecast</v>
      </c>
      <c r="N28" s="13" t="str">
        <f t="shared" si="4"/>
        <v>PASS</v>
      </c>
    </row>
    <row r="29" spans="1:14">
      <c r="A29" s="11">
        <v>46204</v>
      </c>
      <c r="B29" s="6" t="s">
        <v>82</v>
      </c>
      <c r="C29" s="6" t="s">
        <v>1143</v>
      </c>
      <c r="D29" s="6">
        <v>18</v>
      </c>
      <c r="E29" s="24">
        <v>243697.92000000001</v>
      </c>
      <c r="F29" s="6">
        <v>17</v>
      </c>
      <c r="G29" s="12">
        <v>1.4999999999999999E-2</v>
      </c>
      <c r="H29" s="12">
        <v>0.01</v>
      </c>
      <c r="I29" s="12">
        <v>-5.0000000000000001E-3</v>
      </c>
      <c r="J29" s="16">
        <f t="shared" si="0"/>
        <v>5.8823529411764719E-2</v>
      </c>
      <c r="K29" s="15">
        <f t="shared" si="1"/>
        <v>14335.171764705887</v>
      </c>
      <c r="L29" s="15">
        <f t="shared" si="2"/>
        <v>262907.0501647059</v>
      </c>
      <c r="M29" s="13" t="str">
        <f t="shared" si="3"/>
        <v>Current forecast</v>
      </c>
      <c r="N29" s="13" t="str">
        <f t="shared" si="4"/>
        <v>PASS</v>
      </c>
    </row>
    <row r="30" spans="1:14">
      <c r="A30" s="11">
        <v>46204</v>
      </c>
      <c r="B30" s="6" t="s">
        <v>82</v>
      </c>
      <c r="C30" s="6" t="s">
        <v>1144</v>
      </c>
      <c r="D30" s="6">
        <v>18</v>
      </c>
      <c r="E30" s="24">
        <v>85563.35</v>
      </c>
      <c r="F30" s="6">
        <v>17</v>
      </c>
      <c r="G30" s="12">
        <v>1.4999999999999999E-2</v>
      </c>
      <c r="H30" s="12">
        <v>-4.0000000000000001E-3</v>
      </c>
      <c r="I30" s="12">
        <v>-5.0000000000000001E-3</v>
      </c>
      <c r="J30" s="16">
        <f t="shared" si="0"/>
        <v>5.8823529411764719E-2</v>
      </c>
      <c r="K30" s="15">
        <f t="shared" si="1"/>
        <v>5033.1382352941191</v>
      </c>
      <c r="L30" s="15">
        <f t="shared" si="2"/>
        <v>91109.868335294115</v>
      </c>
      <c r="M30" s="13" t="str">
        <f t="shared" si="3"/>
        <v>Current forecast</v>
      </c>
      <c r="N30" s="13" t="str">
        <f t="shared" si="4"/>
        <v>PASS</v>
      </c>
    </row>
    <row r="31" spans="1:14">
      <c r="A31" s="11">
        <v>46204</v>
      </c>
      <c r="B31" s="6" t="s">
        <v>82</v>
      </c>
      <c r="C31" s="6" t="s">
        <v>1145</v>
      </c>
      <c r="D31" s="6">
        <v>18</v>
      </c>
      <c r="E31" s="24">
        <v>126992.19</v>
      </c>
      <c r="F31" s="6">
        <v>17</v>
      </c>
      <c r="G31" s="12">
        <v>1.4999999999999999E-2</v>
      </c>
      <c r="H31" s="12">
        <v>1.7999999999999999E-2</v>
      </c>
      <c r="I31" s="12">
        <v>-5.0000000000000001E-3</v>
      </c>
      <c r="J31" s="16">
        <f t="shared" si="0"/>
        <v>5.8823529411764719E-2</v>
      </c>
      <c r="K31" s="15">
        <f t="shared" si="1"/>
        <v>7470.1288235294132</v>
      </c>
      <c r="L31" s="15">
        <f t="shared" si="2"/>
        <v>138018.10014352942</v>
      </c>
      <c r="M31" s="13" t="str">
        <f t="shared" si="3"/>
        <v>Current forecast</v>
      </c>
      <c r="N31" s="13" t="str">
        <f t="shared" si="4"/>
        <v>PASS</v>
      </c>
    </row>
    <row r="32" spans="1:14">
      <c r="A32" s="11">
        <v>46204</v>
      </c>
      <c r="B32" s="6" t="s">
        <v>83</v>
      </c>
      <c r="C32" s="6" t="s">
        <v>1143</v>
      </c>
      <c r="D32" s="6">
        <v>21</v>
      </c>
      <c r="E32" s="24">
        <v>291752.07</v>
      </c>
      <c r="F32" s="6">
        <v>21</v>
      </c>
      <c r="G32" s="12">
        <v>5.0000000000000001E-3</v>
      </c>
      <c r="H32" s="12">
        <v>0.01</v>
      </c>
      <c r="I32" s="12">
        <v>-5.0000000000000001E-3</v>
      </c>
      <c r="J32" s="16">
        <f t="shared" si="0"/>
        <v>0</v>
      </c>
      <c r="K32" s="15">
        <f t="shared" si="1"/>
        <v>0</v>
      </c>
      <c r="L32" s="15">
        <f t="shared" si="2"/>
        <v>294669.5907</v>
      </c>
      <c r="M32" s="13" t="str">
        <f t="shared" si="3"/>
        <v>Current forecast</v>
      </c>
      <c r="N32" s="13" t="str">
        <f t="shared" si="4"/>
        <v>PASS</v>
      </c>
    </row>
    <row r="33" spans="1:14">
      <c r="A33" s="11">
        <v>46204</v>
      </c>
      <c r="B33" s="6" t="s">
        <v>83</v>
      </c>
      <c r="C33" s="6" t="s">
        <v>1144</v>
      </c>
      <c r="D33" s="6">
        <v>21</v>
      </c>
      <c r="E33" s="24">
        <v>111667.74</v>
      </c>
      <c r="F33" s="6">
        <v>21</v>
      </c>
      <c r="G33" s="12">
        <v>5.0000000000000001E-3</v>
      </c>
      <c r="H33" s="12">
        <v>-4.0000000000000001E-3</v>
      </c>
      <c r="I33" s="12">
        <v>-5.0000000000000001E-3</v>
      </c>
      <c r="J33" s="16">
        <f t="shared" si="0"/>
        <v>0</v>
      </c>
      <c r="K33" s="15">
        <f t="shared" si="1"/>
        <v>0</v>
      </c>
      <c r="L33" s="15">
        <f t="shared" si="2"/>
        <v>111221.06904</v>
      </c>
      <c r="M33" s="13" t="str">
        <f t="shared" si="3"/>
        <v>Current forecast</v>
      </c>
      <c r="N33" s="13" t="str">
        <f t="shared" si="4"/>
        <v>PASS</v>
      </c>
    </row>
    <row r="34" spans="1:14">
      <c r="A34" s="11">
        <v>46204</v>
      </c>
      <c r="B34" s="6" t="s">
        <v>83</v>
      </c>
      <c r="C34" s="6" t="s">
        <v>1145</v>
      </c>
      <c r="D34" s="6">
        <v>21</v>
      </c>
      <c r="E34" s="24">
        <v>169393.12</v>
      </c>
      <c r="F34" s="6">
        <v>21</v>
      </c>
      <c r="G34" s="12">
        <v>5.0000000000000001E-3</v>
      </c>
      <c r="H34" s="12">
        <v>1.7999999999999999E-2</v>
      </c>
      <c r="I34" s="12">
        <v>-5.0000000000000001E-3</v>
      </c>
      <c r="J34" s="16">
        <f t="shared" si="0"/>
        <v>0</v>
      </c>
      <c r="K34" s="15">
        <f t="shared" si="1"/>
        <v>0</v>
      </c>
      <c r="L34" s="15">
        <f t="shared" si="2"/>
        <v>172442.19615999999</v>
      </c>
      <c r="M34" s="13" t="str">
        <f t="shared" si="3"/>
        <v>Current forecast</v>
      </c>
      <c r="N34" s="13" t="str">
        <f t="shared" si="4"/>
        <v>PASS</v>
      </c>
    </row>
    <row r="35" spans="1:14">
      <c r="A35" s="11">
        <v>46204</v>
      </c>
      <c r="B35" s="6" t="s">
        <v>84</v>
      </c>
      <c r="C35" s="6" t="s">
        <v>1143</v>
      </c>
      <c r="D35" s="6">
        <v>26</v>
      </c>
      <c r="E35" s="24">
        <v>358566.97</v>
      </c>
      <c r="F35" s="6">
        <v>26</v>
      </c>
      <c r="G35" s="12">
        <v>1.2E-2</v>
      </c>
      <c r="H35" s="12">
        <v>0.01</v>
      </c>
      <c r="I35" s="12">
        <v>-5.0000000000000001E-3</v>
      </c>
      <c r="J35" s="16">
        <f t="shared" si="0"/>
        <v>0</v>
      </c>
      <c r="K35" s="15">
        <f t="shared" si="1"/>
        <v>0</v>
      </c>
      <c r="L35" s="15">
        <f t="shared" si="2"/>
        <v>364662.60848999996</v>
      </c>
      <c r="M35" s="13" t="str">
        <f t="shared" si="3"/>
        <v>Current forecast</v>
      </c>
      <c r="N35" s="13" t="str">
        <f t="shared" si="4"/>
        <v>PASS</v>
      </c>
    </row>
    <row r="36" spans="1:14">
      <c r="A36" s="11">
        <v>46204</v>
      </c>
      <c r="B36" s="6" t="s">
        <v>84</v>
      </c>
      <c r="C36" s="6" t="s">
        <v>1144</v>
      </c>
      <c r="D36" s="6">
        <v>26</v>
      </c>
      <c r="E36" s="24">
        <v>127367.27</v>
      </c>
      <c r="F36" s="6">
        <v>26</v>
      </c>
      <c r="G36" s="12">
        <v>1.2E-2</v>
      </c>
      <c r="H36" s="12">
        <v>-4.0000000000000001E-3</v>
      </c>
      <c r="I36" s="12">
        <v>-5.0000000000000001E-3</v>
      </c>
      <c r="J36" s="16">
        <f t="shared" si="0"/>
        <v>0</v>
      </c>
      <c r="K36" s="15">
        <f t="shared" si="1"/>
        <v>0</v>
      </c>
      <c r="L36" s="15">
        <f t="shared" si="2"/>
        <v>127749.37181</v>
      </c>
      <c r="M36" s="13" t="str">
        <f t="shared" si="3"/>
        <v>Current forecast</v>
      </c>
      <c r="N36" s="13" t="str">
        <f t="shared" si="4"/>
        <v>PASS</v>
      </c>
    </row>
    <row r="37" spans="1:14">
      <c r="A37" s="11">
        <v>46204</v>
      </c>
      <c r="B37" s="6" t="s">
        <v>84</v>
      </c>
      <c r="C37" s="6" t="s">
        <v>1145</v>
      </c>
      <c r="D37" s="6">
        <v>26</v>
      </c>
      <c r="E37" s="24">
        <v>196101.9</v>
      </c>
      <c r="F37" s="6">
        <v>26</v>
      </c>
      <c r="G37" s="12">
        <v>1.2E-2</v>
      </c>
      <c r="H37" s="12">
        <v>1.7999999999999999E-2</v>
      </c>
      <c r="I37" s="12">
        <v>-5.0000000000000001E-3</v>
      </c>
      <c r="J37" s="16">
        <f t="shared" si="0"/>
        <v>0</v>
      </c>
      <c r="K37" s="15">
        <f t="shared" si="1"/>
        <v>0</v>
      </c>
      <c r="L37" s="15">
        <f t="shared" si="2"/>
        <v>201004.44749999998</v>
      </c>
      <c r="M37" s="13" t="str">
        <f t="shared" si="3"/>
        <v>Current forecast</v>
      </c>
      <c r="N37" s="13" t="str">
        <f t="shared" si="4"/>
        <v>PASS</v>
      </c>
    </row>
    <row r="38" spans="1:14">
      <c r="A38" s="11">
        <v>46235</v>
      </c>
      <c r="B38" s="6" t="s">
        <v>53</v>
      </c>
      <c r="C38" s="6" t="s">
        <v>1143</v>
      </c>
      <c r="D38" s="6">
        <v>8</v>
      </c>
      <c r="E38" s="24">
        <v>105021.75999999999</v>
      </c>
      <c r="F38" s="6">
        <v>8</v>
      </c>
      <c r="G38" s="12">
        <v>1.7999999999999999E-2</v>
      </c>
      <c r="H38" s="12">
        <v>0.01</v>
      </c>
      <c r="I38" s="12">
        <v>-5.0000000000000001E-3</v>
      </c>
      <c r="J38" s="16">
        <f t="shared" si="0"/>
        <v>0</v>
      </c>
      <c r="K38" s="15">
        <f t="shared" si="1"/>
        <v>0</v>
      </c>
      <c r="L38" s="15">
        <f t="shared" si="2"/>
        <v>107437.26048</v>
      </c>
      <c r="M38" s="13" t="str">
        <f t="shared" si="3"/>
        <v>Current forecast</v>
      </c>
      <c r="N38" s="13" t="str">
        <f t="shared" si="4"/>
        <v>PASS</v>
      </c>
    </row>
    <row r="39" spans="1:14">
      <c r="A39" s="11">
        <v>46235</v>
      </c>
      <c r="B39" s="6" t="s">
        <v>53</v>
      </c>
      <c r="C39" s="6" t="s">
        <v>1144</v>
      </c>
      <c r="D39" s="6">
        <v>8</v>
      </c>
      <c r="E39" s="24">
        <v>31710.61</v>
      </c>
      <c r="F39" s="6">
        <v>8</v>
      </c>
      <c r="G39" s="12">
        <v>1.7999999999999999E-2</v>
      </c>
      <c r="H39" s="12">
        <v>-4.0000000000000001E-3</v>
      </c>
      <c r="I39" s="12">
        <v>-5.0000000000000001E-3</v>
      </c>
      <c r="J39" s="16">
        <f t="shared" si="0"/>
        <v>0</v>
      </c>
      <c r="K39" s="15">
        <f t="shared" si="1"/>
        <v>0</v>
      </c>
      <c r="L39" s="15">
        <f t="shared" si="2"/>
        <v>31996.00549</v>
      </c>
      <c r="M39" s="13" t="str">
        <f t="shared" si="3"/>
        <v>Current forecast</v>
      </c>
      <c r="N39" s="13" t="str">
        <f t="shared" si="4"/>
        <v>PASS</v>
      </c>
    </row>
    <row r="40" spans="1:14">
      <c r="A40" s="11">
        <v>46235</v>
      </c>
      <c r="B40" s="6" t="s">
        <v>53</v>
      </c>
      <c r="C40" s="6" t="s">
        <v>1145</v>
      </c>
      <c r="D40" s="6">
        <v>8</v>
      </c>
      <c r="E40" s="24">
        <v>44986.76</v>
      </c>
      <c r="F40" s="6">
        <v>8</v>
      </c>
      <c r="G40" s="12">
        <v>1.7999999999999999E-2</v>
      </c>
      <c r="H40" s="12">
        <v>1.7999999999999999E-2</v>
      </c>
      <c r="I40" s="12">
        <v>-5.0000000000000001E-3</v>
      </c>
      <c r="J40" s="16">
        <f t="shared" si="0"/>
        <v>0</v>
      </c>
      <c r="K40" s="15">
        <f t="shared" si="1"/>
        <v>0</v>
      </c>
      <c r="L40" s="15">
        <f t="shared" si="2"/>
        <v>46381.349560000002</v>
      </c>
      <c r="M40" s="13" t="str">
        <f t="shared" si="3"/>
        <v>Current forecast</v>
      </c>
      <c r="N40" s="13" t="str">
        <f t="shared" si="4"/>
        <v>PASS</v>
      </c>
    </row>
    <row r="41" spans="1:14">
      <c r="A41" s="11">
        <v>46235</v>
      </c>
      <c r="B41" s="6" t="s">
        <v>57</v>
      </c>
      <c r="C41" s="6" t="s">
        <v>1143</v>
      </c>
      <c r="D41" s="6">
        <v>10</v>
      </c>
      <c r="E41" s="24">
        <v>103938.31</v>
      </c>
      <c r="F41" s="6">
        <v>10</v>
      </c>
      <c r="G41" s="12">
        <v>6.0000000000000001E-3</v>
      </c>
      <c r="H41" s="12">
        <v>0.01</v>
      </c>
      <c r="I41" s="12">
        <v>-5.0000000000000001E-3</v>
      </c>
      <c r="J41" s="16">
        <f t="shared" si="0"/>
        <v>0</v>
      </c>
      <c r="K41" s="15">
        <f t="shared" si="1"/>
        <v>0</v>
      </c>
      <c r="L41" s="15">
        <f t="shared" si="2"/>
        <v>105081.63141</v>
      </c>
      <c r="M41" s="13" t="str">
        <f t="shared" si="3"/>
        <v>Current forecast</v>
      </c>
      <c r="N41" s="13" t="str">
        <f t="shared" si="4"/>
        <v>PASS</v>
      </c>
    </row>
    <row r="42" spans="1:14">
      <c r="A42" s="11">
        <v>46235</v>
      </c>
      <c r="B42" s="6" t="s">
        <v>57</v>
      </c>
      <c r="C42" s="6" t="s">
        <v>1144</v>
      </c>
      <c r="D42" s="6">
        <v>10</v>
      </c>
      <c r="E42" s="24">
        <v>37002.629999999997</v>
      </c>
      <c r="F42" s="6">
        <v>10</v>
      </c>
      <c r="G42" s="12">
        <v>6.0000000000000001E-3</v>
      </c>
      <c r="H42" s="12">
        <v>-4.0000000000000001E-3</v>
      </c>
      <c r="I42" s="12">
        <v>-5.0000000000000001E-3</v>
      </c>
      <c r="J42" s="16">
        <f t="shared" si="0"/>
        <v>0</v>
      </c>
      <c r="K42" s="15">
        <f t="shared" si="1"/>
        <v>0</v>
      </c>
      <c r="L42" s="15">
        <f t="shared" si="2"/>
        <v>36891.622109999997</v>
      </c>
      <c r="M42" s="13" t="str">
        <f t="shared" si="3"/>
        <v>Current forecast</v>
      </c>
      <c r="N42" s="13" t="str">
        <f t="shared" si="4"/>
        <v>PASS</v>
      </c>
    </row>
    <row r="43" spans="1:14">
      <c r="A43" s="11">
        <v>46235</v>
      </c>
      <c r="B43" s="6" t="s">
        <v>57</v>
      </c>
      <c r="C43" s="6" t="s">
        <v>1145</v>
      </c>
      <c r="D43" s="6">
        <v>10</v>
      </c>
      <c r="E43" s="24">
        <v>45921.52</v>
      </c>
      <c r="F43" s="6">
        <v>10</v>
      </c>
      <c r="G43" s="12">
        <v>6.0000000000000001E-3</v>
      </c>
      <c r="H43" s="12">
        <v>1.7999999999999999E-2</v>
      </c>
      <c r="I43" s="12">
        <v>-5.0000000000000001E-3</v>
      </c>
      <c r="J43" s="16">
        <f t="shared" si="0"/>
        <v>0</v>
      </c>
      <c r="K43" s="15">
        <f t="shared" si="1"/>
        <v>0</v>
      </c>
      <c r="L43" s="15">
        <f t="shared" si="2"/>
        <v>46794.028879999998</v>
      </c>
      <c r="M43" s="13" t="str">
        <f t="shared" si="3"/>
        <v>Current forecast</v>
      </c>
      <c r="N43" s="13" t="str">
        <f t="shared" si="4"/>
        <v>PASS</v>
      </c>
    </row>
    <row r="44" spans="1:14">
      <c r="A44" s="11">
        <v>46235</v>
      </c>
      <c r="B44" s="6" t="s">
        <v>61</v>
      </c>
      <c r="C44" s="6" t="s">
        <v>1143</v>
      </c>
      <c r="D44" s="6">
        <v>7</v>
      </c>
      <c r="E44" s="24">
        <v>115118.18</v>
      </c>
      <c r="F44" s="6">
        <v>8</v>
      </c>
      <c r="G44" s="12">
        <v>0</v>
      </c>
      <c r="H44" s="12">
        <v>0.01</v>
      </c>
      <c r="I44" s="12">
        <v>-5.0000000000000001E-3</v>
      </c>
      <c r="J44" s="16">
        <f t="shared" si="0"/>
        <v>-0.125</v>
      </c>
      <c r="K44" s="15">
        <f t="shared" si="1"/>
        <v>-14389.772499999999</v>
      </c>
      <c r="L44" s="15">
        <f t="shared" si="2"/>
        <v>101303.9984</v>
      </c>
      <c r="M44" s="13" t="str">
        <f t="shared" si="3"/>
        <v>Current forecast</v>
      </c>
      <c r="N44" s="13" t="str">
        <f t="shared" si="4"/>
        <v>PASS</v>
      </c>
    </row>
    <row r="45" spans="1:14">
      <c r="A45" s="11">
        <v>46235</v>
      </c>
      <c r="B45" s="6" t="s">
        <v>61</v>
      </c>
      <c r="C45" s="6" t="s">
        <v>1144</v>
      </c>
      <c r="D45" s="6">
        <v>7</v>
      </c>
      <c r="E45" s="24">
        <v>39638.449999999997</v>
      </c>
      <c r="F45" s="6">
        <v>8</v>
      </c>
      <c r="G45" s="12">
        <v>0</v>
      </c>
      <c r="H45" s="12">
        <v>-4.0000000000000001E-3</v>
      </c>
      <c r="I45" s="12">
        <v>-5.0000000000000001E-3</v>
      </c>
      <c r="J45" s="16">
        <f t="shared" si="0"/>
        <v>-0.125</v>
      </c>
      <c r="K45" s="15">
        <f t="shared" si="1"/>
        <v>-4954.8062499999996</v>
      </c>
      <c r="L45" s="15">
        <f t="shared" si="2"/>
        <v>34326.897699999994</v>
      </c>
      <c r="M45" s="13" t="str">
        <f t="shared" si="3"/>
        <v>Current forecast</v>
      </c>
      <c r="N45" s="13" t="str">
        <f t="shared" si="4"/>
        <v>PASS</v>
      </c>
    </row>
    <row r="46" spans="1:14">
      <c r="A46" s="11">
        <v>46235</v>
      </c>
      <c r="B46" s="6" t="s">
        <v>61</v>
      </c>
      <c r="C46" s="6" t="s">
        <v>1145</v>
      </c>
      <c r="D46" s="6">
        <v>7</v>
      </c>
      <c r="E46" s="24">
        <v>66476.25</v>
      </c>
      <c r="F46" s="6">
        <v>8</v>
      </c>
      <c r="G46" s="12">
        <v>0</v>
      </c>
      <c r="H46" s="12">
        <v>1.7999999999999999E-2</v>
      </c>
      <c r="I46" s="12">
        <v>-5.0000000000000001E-3</v>
      </c>
      <c r="J46" s="16">
        <f t="shared" si="0"/>
        <v>-0.125</v>
      </c>
      <c r="K46" s="15">
        <f t="shared" si="1"/>
        <v>-8309.53125</v>
      </c>
      <c r="L46" s="15">
        <f t="shared" si="2"/>
        <v>59030.91</v>
      </c>
      <c r="M46" s="13" t="str">
        <f t="shared" si="3"/>
        <v>Current forecast</v>
      </c>
      <c r="N46" s="13" t="str">
        <f t="shared" si="4"/>
        <v>PASS</v>
      </c>
    </row>
    <row r="47" spans="1:14">
      <c r="A47" s="11">
        <v>46235</v>
      </c>
      <c r="B47" s="6" t="s">
        <v>65</v>
      </c>
      <c r="C47" s="6" t="s">
        <v>1143</v>
      </c>
      <c r="D47" s="6">
        <v>16</v>
      </c>
      <c r="E47" s="24">
        <v>210709.8</v>
      </c>
      <c r="F47" s="6">
        <v>16</v>
      </c>
      <c r="G47" s="12">
        <v>0.02</v>
      </c>
      <c r="H47" s="12">
        <v>0.01</v>
      </c>
      <c r="I47" s="12">
        <v>-5.0000000000000001E-3</v>
      </c>
      <c r="J47" s="16">
        <f t="shared" si="0"/>
        <v>0</v>
      </c>
      <c r="K47" s="15">
        <f t="shared" si="1"/>
        <v>0</v>
      </c>
      <c r="L47" s="15">
        <f t="shared" si="2"/>
        <v>215977.54499999998</v>
      </c>
      <c r="M47" s="13" t="str">
        <f t="shared" si="3"/>
        <v>Current forecast</v>
      </c>
      <c r="N47" s="13" t="str">
        <f t="shared" si="4"/>
        <v>PASS</v>
      </c>
    </row>
    <row r="48" spans="1:14">
      <c r="A48" s="11">
        <v>46235</v>
      </c>
      <c r="B48" s="6" t="s">
        <v>65</v>
      </c>
      <c r="C48" s="6" t="s">
        <v>1144</v>
      </c>
      <c r="D48" s="6">
        <v>16</v>
      </c>
      <c r="E48" s="24">
        <v>74970.05</v>
      </c>
      <c r="F48" s="6">
        <v>16</v>
      </c>
      <c r="G48" s="12">
        <v>0.02</v>
      </c>
      <c r="H48" s="12">
        <v>-4.0000000000000001E-3</v>
      </c>
      <c r="I48" s="12">
        <v>-5.0000000000000001E-3</v>
      </c>
      <c r="J48" s="16">
        <f t="shared" si="0"/>
        <v>0</v>
      </c>
      <c r="K48" s="15">
        <f t="shared" si="1"/>
        <v>0</v>
      </c>
      <c r="L48" s="15">
        <f t="shared" si="2"/>
        <v>75794.720549999998</v>
      </c>
      <c r="M48" s="13" t="str">
        <f t="shared" si="3"/>
        <v>Current forecast</v>
      </c>
      <c r="N48" s="13" t="str">
        <f t="shared" si="4"/>
        <v>PASS</v>
      </c>
    </row>
    <row r="49" spans="1:14">
      <c r="A49" s="11">
        <v>46235</v>
      </c>
      <c r="B49" s="6" t="s">
        <v>65</v>
      </c>
      <c r="C49" s="6" t="s">
        <v>1145</v>
      </c>
      <c r="D49" s="6">
        <v>16</v>
      </c>
      <c r="E49" s="24">
        <v>98963.35</v>
      </c>
      <c r="F49" s="6">
        <v>16</v>
      </c>
      <c r="G49" s="12">
        <v>0.02</v>
      </c>
      <c r="H49" s="12">
        <v>1.7999999999999999E-2</v>
      </c>
      <c r="I49" s="12">
        <v>-5.0000000000000001E-3</v>
      </c>
      <c r="J49" s="16">
        <f t="shared" si="0"/>
        <v>0</v>
      </c>
      <c r="K49" s="15">
        <f t="shared" si="1"/>
        <v>0</v>
      </c>
      <c r="L49" s="15">
        <f t="shared" si="2"/>
        <v>102229.14055000001</v>
      </c>
      <c r="M49" s="13" t="str">
        <f t="shared" si="3"/>
        <v>Current forecast</v>
      </c>
      <c r="N49" s="13" t="str">
        <f t="shared" si="4"/>
        <v>PASS</v>
      </c>
    </row>
    <row r="50" spans="1:14">
      <c r="A50" s="11">
        <v>46235</v>
      </c>
      <c r="B50" s="6" t="s">
        <v>68</v>
      </c>
      <c r="C50" s="6" t="s">
        <v>1143</v>
      </c>
      <c r="D50" s="6">
        <v>18</v>
      </c>
      <c r="E50" s="24">
        <v>164180.04</v>
      </c>
      <c r="F50" s="6">
        <v>18</v>
      </c>
      <c r="G50" s="12">
        <v>0</v>
      </c>
      <c r="H50" s="12">
        <v>0.01</v>
      </c>
      <c r="I50" s="12">
        <v>-5.0000000000000001E-3</v>
      </c>
      <c r="J50" s="16">
        <f t="shared" si="0"/>
        <v>0</v>
      </c>
      <c r="K50" s="15">
        <f t="shared" si="1"/>
        <v>0</v>
      </c>
      <c r="L50" s="15">
        <f t="shared" si="2"/>
        <v>165000.94020000001</v>
      </c>
      <c r="M50" s="13" t="str">
        <f t="shared" si="3"/>
        <v>Current forecast</v>
      </c>
      <c r="N50" s="13" t="str">
        <f t="shared" si="4"/>
        <v>PASS</v>
      </c>
    </row>
    <row r="51" spans="1:14">
      <c r="A51" s="11">
        <v>46235</v>
      </c>
      <c r="B51" s="6" t="s">
        <v>68</v>
      </c>
      <c r="C51" s="6" t="s">
        <v>1144</v>
      </c>
      <c r="D51" s="6">
        <v>18</v>
      </c>
      <c r="E51" s="24">
        <v>57296.41</v>
      </c>
      <c r="F51" s="6">
        <v>18</v>
      </c>
      <c r="G51" s="12">
        <v>0</v>
      </c>
      <c r="H51" s="12">
        <v>-4.0000000000000001E-3</v>
      </c>
      <c r="I51" s="12">
        <v>-5.0000000000000001E-3</v>
      </c>
      <c r="J51" s="16">
        <f t="shared" si="0"/>
        <v>0</v>
      </c>
      <c r="K51" s="15">
        <f t="shared" si="1"/>
        <v>0</v>
      </c>
      <c r="L51" s="15">
        <f t="shared" si="2"/>
        <v>56780.742310000001</v>
      </c>
      <c r="M51" s="13" t="str">
        <f t="shared" si="3"/>
        <v>Current forecast</v>
      </c>
      <c r="N51" s="13" t="str">
        <f t="shared" si="4"/>
        <v>PASS</v>
      </c>
    </row>
    <row r="52" spans="1:14">
      <c r="A52" s="11">
        <v>46235</v>
      </c>
      <c r="B52" s="6" t="s">
        <v>68</v>
      </c>
      <c r="C52" s="6" t="s">
        <v>1145</v>
      </c>
      <c r="D52" s="6">
        <v>18</v>
      </c>
      <c r="E52" s="24">
        <v>87794</v>
      </c>
      <c r="F52" s="6">
        <v>18</v>
      </c>
      <c r="G52" s="12">
        <v>0</v>
      </c>
      <c r="H52" s="12">
        <v>1.7999999999999999E-2</v>
      </c>
      <c r="I52" s="12">
        <v>-5.0000000000000001E-3</v>
      </c>
      <c r="J52" s="16">
        <f t="shared" si="0"/>
        <v>0</v>
      </c>
      <c r="K52" s="15">
        <f t="shared" si="1"/>
        <v>0</v>
      </c>
      <c r="L52" s="15">
        <f t="shared" si="2"/>
        <v>88935.322</v>
      </c>
      <c r="M52" s="13" t="str">
        <f t="shared" si="3"/>
        <v>Current forecast</v>
      </c>
      <c r="N52" s="13" t="str">
        <f t="shared" si="4"/>
        <v>PASS</v>
      </c>
    </row>
    <row r="53" spans="1:14">
      <c r="A53" s="11">
        <v>46235</v>
      </c>
      <c r="B53" s="6" t="s">
        <v>71</v>
      </c>
      <c r="C53" s="6" t="s">
        <v>1143</v>
      </c>
      <c r="D53" s="6">
        <v>14</v>
      </c>
      <c r="E53" s="24">
        <v>132483.20000000001</v>
      </c>
      <c r="F53" s="6">
        <v>14</v>
      </c>
      <c r="G53" s="12">
        <v>8.0000000000000002E-3</v>
      </c>
      <c r="H53" s="12">
        <v>0.01</v>
      </c>
      <c r="I53" s="12">
        <v>-5.0000000000000001E-3</v>
      </c>
      <c r="J53" s="16">
        <f t="shared" si="0"/>
        <v>0</v>
      </c>
      <c r="K53" s="15">
        <f t="shared" si="1"/>
        <v>0</v>
      </c>
      <c r="L53" s="15">
        <f t="shared" si="2"/>
        <v>134205.4816</v>
      </c>
      <c r="M53" s="13" t="str">
        <f t="shared" si="3"/>
        <v>Current forecast</v>
      </c>
      <c r="N53" s="13" t="str">
        <f t="shared" si="4"/>
        <v>PASS</v>
      </c>
    </row>
    <row r="54" spans="1:14">
      <c r="A54" s="11">
        <v>46235</v>
      </c>
      <c r="B54" s="6" t="s">
        <v>71</v>
      </c>
      <c r="C54" s="6" t="s">
        <v>1144</v>
      </c>
      <c r="D54" s="6">
        <v>14</v>
      </c>
      <c r="E54" s="24">
        <v>45812.76</v>
      </c>
      <c r="F54" s="6">
        <v>14</v>
      </c>
      <c r="G54" s="12">
        <v>8.0000000000000002E-3</v>
      </c>
      <c r="H54" s="12">
        <v>-4.0000000000000001E-3</v>
      </c>
      <c r="I54" s="12">
        <v>-5.0000000000000001E-3</v>
      </c>
      <c r="J54" s="16">
        <f t="shared" si="0"/>
        <v>0</v>
      </c>
      <c r="K54" s="15">
        <f t="shared" si="1"/>
        <v>0</v>
      </c>
      <c r="L54" s="15">
        <f t="shared" si="2"/>
        <v>45766.947240000001</v>
      </c>
      <c r="M54" s="13" t="str">
        <f t="shared" si="3"/>
        <v>Current forecast</v>
      </c>
      <c r="N54" s="13" t="str">
        <f t="shared" si="4"/>
        <v>PASS</v>
      </c>
    </row>
    <row r="55" spans="1:14">
      <c r="A55" s="11">
        <v>46235</v>
      </c>
      <c r="B55" s="6" t="s">
        <v>71</v>
      </c>
      <c r="C55" s="6" t="s">
        <v>1145</v>
      </c>
      <c r="D55" s="6">
        <v>14</v>
      </c>
      <c r="E55" s="24">
        <v>78692.570000000007</v>
      </c>
      <c r="F55" s="6">
        <v>14</v>
      </c>
      <c r="G55" s="12">
        <v>8.0000000000000002E-3</v>
      </c>
      <c r="H55" s="12">
        <v>1.7999999999999999E-2</v>
      </c>
      <c r="I55" s="12">
        <v>-5.0000000000000001E-3</v>
      </c>
      <c r="J55" s="16">
        <f t="shared" si="0"/>
        <v>0</v>
      </c>
      <c r="K55" s="15">
        <f t="shared" si="1"/>
        <v>0</v>
      </c>
      <c r="L55" s="15">
        <f t="shared" si="2"/>
        <v>80345.113970000006</v>
      </c>
      <c r="M55" s="13" t="str">
        <f t="shared" si="3"/>
        <v>Current forecast</v>
      </c>
      <c r="N55" s="13" t="str">
        <f t="shared" si="4"/>
        <v>PASS</v>
      </c>
    </row>
    <row r="56" spans="1:14">
      <c r="A56" s="11">
        <v>46235</v>
      </c>
      <c r="B56" s="6" t="s">
        <v>74</v>
      </c>
      <c r="C56" s="6" t="s">
        <v>1143</v>
      </c>
      <c r="D56" s="6">
        <v>57</v>
      </c>
      <c r="E56" s="24">
        <v>753653.39</v>
      </c>
      <c r="F56" s="6">
        <v>57</v>
      </c>
      <c r="G56" s="12">
        <v>0.01</v>
      </c>
      <c r="H56" s="12">
        <v>0.01</v>
      </c>
      <c r="I56" s="12">
        <v>-5.0000000000000001E-3</v>
      </c>
      <c r="J56" s="16">
        <f t="shared" si="0"/>
        <v>0</v>
      </c>
      <c r="K56" s="15">
        <f t="shared" si="1"/>
        <v>0</v>
      </c>
      <c r="L56" s="15">
        <f t="shared" si="2"/>
        <v>764958.19085000001</v>
      </c>
      <c r="M56" s="13" t="str">
        <f t="shared" si="3"/>
        <v>Current forecast</v>
      </c>
      <c r="N56" s="13" t="str">
        <f t="shared" si="4"/>
        <v>PASS</v>
      </c>
    </row>
    <row r="57" spans="1:14">
      <c r="A57" s="11">
        <v>46235</v>
      </c>
      <c r="B57" s="6" t="s">
        <v>74</v>
      </c>
      <c r="C57" s="6" t="s">
        <v>1144</v>
      </c>
      <c r="D57" s="6">
        <v>57</v>
      </c>
      <c r="E57" s="24">
        <v>241743.57</v>
      </c>
      <c r="F57" s="6">
        <v>57</v>
      </c>
      <c r="G57" s="12">
        <v>0.01</v>
      </c>
      <c r="H57" s="12">
        <v>-4.0000000000000001E-3</v>
      </c>
      <c r="I57" s="12">
        <v>-5.0000000000000001E-3</v>
      </c>
      <c r="J57" s="16">
        <f t="shared" si="0"/>
        <v>0</v>
      </c>
      <c r="K57" s="15">
        <f t="shared" si="1"/>
        <v>0</v>
      </c>
      <c r="L57" s="15">
        <f t="shared" si="2"/>
        <v>241985.31357</v>
      </c>
      <c r="M57" s="13" t="str">
        <f t="shared" si="3"/>
        <v>Current forecast</v>
      </c>
      <c r="N57" s="13" t="str">
        <f t="shared" si="4"/>
        <v>PASS</v>
      </c>
    </row>
    <row r="58" spans="1:14">
      <c r="A58" s="11">
        <v>46235</v>
      </c>
      <c r="B58" s="6" t="s">
        <v>74</v>
      </c>
      <c r="C58" s="6" t="s">
        <v>1145</v>
      </c>
      <c r="D58" s="6">
        <v>57</v>
      </c>
      <c r="E58" s="24">
        <v>380897.44</v>
      </c>
      <c r="F58" s="6">
        <v>57</v>
      </c>
      <c r="G58" s="12">
        <v>0.01</v>
      </c>
      <c r="H58" s="12">
        <v>1.7999999999999999E-2</v>
      </c>
      <c r="I58" s="12">
        <v>-5.0000000000000001E-3</v>
      </c>
      <c r="J58" s="16">
        <f t="shared" si="0"/>
        <v>0</v>
      </c>
      <c r="K58" s="15">
        <f t="shared" si="1"/>
        <v>0</v>
      </c>
      <c r="L58" s="15">
        <f t="shared" si="2"/>
        <v>389658.08111999999</v>
      </c>
      <c r="M58" s="13" t="str">
        <f t="shared" si="3"/>
        <v>Current forecast</v>
      </c>
      <c r="N58" s="13" t="str">
        <f t="shared" si="4"/>
        <v>PASS</v>
      </c>
    </row>
    <row r="59" spans="1:14">
      <c r="A59" s="11">
        <v>46235</v>
      </c>
      <c r="B59" s="6" t="s">
        <v>77</v>
      </c>
      <c r="C59" s="6" t="s">
        <v>1143</v>
      </c>
      <c r="D59" s="6">
        <v>15</v>
      </c>
      <c r="E59" s="24">
        <v>174214.27</v>
      </c>
      <c r="F59" s="6">
        <v>15</v>
      </c>
      <c r="G59" s="12">
        <v>6.0000000000000001E-3</v>
      </c>
      <c r="H59" s="12">
        <v>0.01</v>
      </c>
      <c r="I59" s="12">
        <v>-5.0000000000000001E-3</v>
      </c>
      <c r="J59" s="16">
        <f t="shared" si="0"/>
        <v>0</v>
      </c>
      <c r="K59" s="15">
        <f t="shared" si="1"/>
        <v>0</v>
      </c>
      <c r="L59" s="15">
        <f t="shared" si="2"/>
        <v>176130.62696999998</v>
      </c>
      <c r="M59" s="13" t="str">
        <f t="shared" si="3"/>
        <v>Current forecast</v>
      </c>
      <c r="N59" s="13" t="str">
        <f t="shared" si="4"/>
        <v>PASS</v>
      </c>
    </row>
    <row r="60" spans="1:14">
      <c r="A60" s="11">
        <v>46235</v>
      </c>
      <c r="B60" s="6" t="s">
        <v>77</v>
      </c>
      <c r="C60" s="6" t="s">
        <v>1144</v>
      </c>
      <c r="D60" s="6">
        <v>15</v>
      </c>
      <c r="E60" s="24">
        <v>53086.82</v>
      </c>
      <c r="F60" s="6">
        <v>15</v>
      </c>
      <c r="G60" s="12">
        <v>6.0000000000000001E-3</v>
      </c>
      <c r="H60" s="12">
        <v>-4.0000000000000001E-3</v>
      </c>
      <c r="I60" s="12">
        <v>-5.0000000000000001E-3</v>
      </c>
      <c r="J60" s="16">
        <f t="shared" si="0"/>
        <v>0</v>
      </c>
      <c r="K60" s="15">
        <f t="shared" si="1"/>
        <v>0</v>
      </c>
      <c r="L60" s="15">
        <f t="shared" si="2"/>
        <v>52927.559540000002</v>
      </c>
      <c r="M60" s="13" t="str">
        <f t="shared" si="3"/>
        <v>Current forecast</v>
      </c>
      <c r="N60" s="13" t="str">
        <f t="shared" si="4"/>
        <v>PASS</v>
      </c>
    </row>
    <row r="61" spans="1:14">
      <c r="A61" s="11">
        <v>46235</v>
      </c>
      <c r="B61" s="6" t="s">
        <v>77</v>
      </c>
      <c r="C61" s="6" t="s">
        <v>1145</v>
      </c>
      <c r="D61" s="6">
        <v>15</v>
      </c>
      <c r="E61" s="24">
        <v>87216.960000000006</v>
      </c>
      <c r="F61" s="6">
        <v>15</v>
      </c>
      <c r="G61" s="12">
        <v>6.0000000000000001E-3</v>
      </c>
      <c r="H61" s="12">
        <v>1.7999999999999999E-2</v>
      </c>
      <c r="I61" s="12">
        <v>-5.0000000000000001E-3</v>
      </c>
      <c r="J61" s="16">
        <f t="shared" si="0"/>
        <v>0</v>
      </c>
      <c r="K61" s="15">
        <f t="shared" si="1"/>
        <v>0</v>
      </c>
      <c r="L61" s="15">
        <f t="shared" si="2"/>
        <v>88874.082240000003</v>
      </c>
      <c r="M61" s="13" t="str">
        <f t="shared" si="3"/>
        <v>Current forecast</v>
      </c>
      <c r="N61" s="13" t="str">
        <f t="shared" si="4"/>
        <v>PASS</v>
      </c>
    </row>
    <row r="62" spans="1:14">
      <c r="A62" s="11">
        <v>46235</v>
      </c>
      <c r="B62" s="6" t="s">
        <v>80</v>
      </c>
      <c r="C62" s="6" t="s">
        <v>1143</v>
      </c>
      <c r="D62" s="6">
        <v>18</v>
      </c>
      <c r="E62" s="24">
        <v>235531.59</v>
      </c>
      <c r="F62" s="6">
        <v>18</v>
      </c>
      <c r="G62" s="12">
        <v>4.0000000000000001E-3</v>
      </c>
      <c r="H62" s="12">
        <v>0.01</v>
      </c>
      <c r="I62" s="12">
        <v>-5.0000000000000001E-3</v>
      </c>
      <c r="J62" s="16">
        <f t="shared" si="0"/>
        <v>0</v>
      </c>
      <c r="K62" s="15">
        <f t="shared" si="1"/>
        <v>0</v>
      </c>
      <c r="L62" s="15">
        <f t="shared" si="2"/>
        <v>237651.37430999998</v>
      </c>
      <c r="M62" s="13" t="str">
        <f t="shared" si="3"/>
        <v>Current forecast</v>
      </c>
      <c r="N62" s="13" t="str">
        <f t="shared" si="4"/>
        <v>PASS</v>
      </c>
    </row>
    <row r="63" spans="1:14">
      <c r="A63" s="11">
        <v>46235</v>
      </c>
      <c r="B63" s="6" t="s">
        <v>80</v>
      </c>
      <c r="C63" s="6" t="s">
        <v>1144</v>
      </c>
      <c r="D63" s="6">
        <v>18</v>
      </c>
      <c r="E63" s="24">
        <v>80352.240000000005</v>
      </c>
      <c r="F63" s="6">
        <v>18</v>
      </c>
      <c r="G63" s="12">
        <v>4.0000000000000001E-3</v>
      </c>
      <c r="H63" s="12">
        <v>-4.0000000000000001E-3</v>
      </c>
      <c r="I63" s="12">
        <v>-5.0000000000000001E-3</v>
      </c>
      <c r="J63" s="16">
        <f t="shared" si="0"/>
        <v>0</v>
      </c>
      <c r="K63" s="15">
        <f t="shared" si="1"/>
        <v>0</v>
      </c>
      <c r="L63" s="15">
        <f t="shared" si="2"/>
        <v>79950.478800000012</v>
      </c>
      <c r="M63" s="13" t="str">
        <f t="shared" si="3"/>
        <v>Current forecast</v>
      </c>
      <c r="N63" s="13" t="str">
        <f t="shared" si="4"/>
        <v>PASS</v>
      </c>
    </row>
    <row r="64" spans="1:14">
      <c r="A64" s="11">
        <v>46235</v>
      </c>
      <c r="B64" s="6" t="s">
        <v>80</v>
      </c>
      <c r="C64" s="6" t="s">
        <v>1145</v>
      </c>
      <c r="D64" s="6">
        <v>18</v>
      </c>
      <c r="E64" s="24">
        <v>122012.94</v>
      </c>
      <c r="F64" s="6">
        <v>18</v>
      </c>
      <c r="G64" s="12">
        <v>4.0000000000000001E-3</v>
      </c>
      <c r="H64" s="12">
        <v>1.7999999999999999E-2</v>
      </c>
      <c r="I64" s="12">
        <v>-5.0000000000000001E-3</v>
      </c>
      <c r="J64" s="16">
        <f t="shared" si="0"/>
        <v>0</v>
      </c>
      <c r="K64" s="15">
        <f t="shared" si="1"/>
        <v>0</v>
      </c>
      <c r="L64" s="15">
        <f t="shared" si="2"/>
        <v>124087.15998</v>
      </c>
      <c r="M64" s="13" t="str">
        <f t="shared" si="3"/>
        <v>Current forecast</v>
      </c>
      <c r="N64" s="13" t="str">
        <f t="shared" si="4"/>
        <v>PASS</v>
      </c>
    </row>
    <row r="65" spans="1:14">
      <c r="A65" s="11">
        <v>46235</v>
      </c>
      <c r="B65" s="6" t="s">
        <v>82</v>
      </c>
      <c r="C65" s="6" t="s">
        <v>1143</v>
      </c>
      <c r="D65" s="6">
        <v>18</v>
      </c>
      <c r="E65" s="24">
        <v>255992.45</v>
      </c>
      <c r="F65" s="6">
        <v>17</v>
      </c>
      <c r="G65" s="12">
        <v>1.4999999999999999E-2</v>
      </c>
      <c r="H65" s="12">
        <v>0.01</v>
      </c>
      <c r="I65" s="12">
        <v>-5.0000000000000001E-3</v>
      </c>
      <c r="J65" s="16">
        <f t="shared" si="0"/>
        <v>5.8823529411764719E-2</v>
      </c>
      <c r="K65" s="15">
        <f t="shared" si="1"/>
        <v>15058.37941176471</v>
      </c>
      <c r="L65" s="15">
        <f t="shared" si="2"/>
        <v>276170.67841176473</v>
      </c>
      <c r="M65" s="13" t="str">
        <f t="shared" si="3"/>
        <v>Current forecast</v>
      </c>
      <c r="N65" s="13" t="str">
        <f t="shared" si="4"/>
        <v>PASS</v>
      </c>
    </row>
    <row r="66" spans="1:14">
      <c r="A66" s="11">
        <v>46235</v>
      </c>
      <c r="B66" s="6" t="s">
        <v>82</v>
      </c>
      <c r="C66" s="6" t="s">
        <v>1144</v>
      </c>
      <c r="D66" s="6">
        <v>18</v>
      </c>
      <c r="E66" s="24">
        <v>89507.61</v>
      </c>
      <c r="F66" s="6">
        <v>17</v>
      </c>
      <c r="G66" s="12">
        <v>1.4999999999999999E-2</v>
      </c>
      <c r="H66" s="12">
        <v>-4.0000000000000001E-3</v>
      </c>
      <c r="I66" s="12">
        <v>-5.0000000000000001E-3</v>
      </c>
      <c r="J66" s="16">
        <f t="shared" ref="J66:J129" si="5">IFERROR(D66/F66-1,0)</f>
        <v>5.8823529411764719E-2</v>
      </c>
      <c r="K66" s="15">
        <f t="shared" ref="K66:K129" si="6">E66*J66</f>
        <v>5265.1535294117657</v>
      </c>
      <c r="L66" s="15">
        <f t="shared" ref="L66:L129" si="7">E66+K66+E66*(G66+H66+I66)</f>
        <v>95309.809189411768</v>
      </c>
      <c r="M66" s="13" t="str">
        <f t="shared" ref="M66:M129" si="8">IF(YEAR(A66)=2026,"Current forecast",IF(YEAR(A66)=2027,"Budget 1Y","Strategic 3Y"))</f>
        <v>Current forecast</v>
      </c>
      <c r="N66" s="13" t="str">
        <f t="shared" ref="N66:N129" si="9">IF(L66&gt;=0,"PASS","FAIL")</f>
        <v>PASS</v>
      </c>
    </row>
    <row r="67" spans="1:14">
      <c r="A67" s="11">
        <v>46235</v>
      </c>
      <c r="B67" s="6" t="s">
        <v>82</v>
      </c>
      <c r="C67" s="6" t="s">
        <v>1145</v>
      </c>
      <c r="D67" s="6">
        <v>18</v>
      </c>
      <c r="E67" s="24">
        <v>151051.93</v>
      </c>
      <c r="F67" s="6">
        <v>17</v>
      </c>
      <c r="G67" s="12">
        <v>1.4999999999999999E-2</v>
      </c>
      <c r="H67" s="12">
        <v>1.7999999999999999E-2</v>
      </c>
      <c r="I67" s="12">
        <v>-5.0000000000000001E-3</v>
      </c>
      <c r="J67" s="16">
        <f t="shared" si="5"/>
        <v>5.8823529411764719E-2</v>
      </c>
      <c r="K67" s="15">
        <f t="shared" si="6"/>
        <v>8885.4076470588243</v>
      </c>
      <c r="L67" s="15">
        <f t="shared" si="7"/>
        <v>164166.79168705884</v>
      </c>
      <c r="M67" s="13" t="str">
        <f t="shared" si="8"/>
        <v>Current forecast</v>
      </c>
      <c r="N67" s="13" t="str">
        <f t="shared" si="9"/>
        <v>PASS</v>
      </c>
    </row>
    <row r="68" spans="1:14">
      <c r="A68" s="11">
        <v>46235</v>
      </c>
      <c r="B68" s="6" t="s">
        <v>83</v>
      </c>
      <c r="C68" s="6" t="s">
        <v>1143</v>
      </c>
      <c r="D68" s="6">
        <v>21</v>
      </c>
      <c r="E68" s="24">
        <v>287378.44</v>
      </c>
      <c r="F68" s="6">
        <v>21</v>
      </c>
      <c r="G68" s="12">
        <v>5.0000000000000001E-3</v>
      </c>
      <c r="H68" s="12">
        <v>0.01</v>
      </c>
      <c r="I68" s="12">
        <v>-5.0000000000000001E-3</v>
      </c>
      <c r="J68" s="16">
        <f t="shared" si="5"/>
        <v>0</v>
      </c>
      <c r="K68" s="15">
        <f t="shared" si="6"/>
        <v>0</v>
      </c>
      <c r="L68" s="15">
        <f t="shared" si="7"/>
        <v>290252.22440000001</v>
      </c>
      <c r="M68" s="13" t="str">
        <f t="shared" si="8"/>
        <v>Current forecast</v>
      </c>
      <c r="N68" s="13" t="str">
        <f t="shared" si="9"/>
        <v>PASS</v>
      </c>
    </row>
    <row r="69" spans="1:14">
      <c r="A69" s="11">
        <v>46235</v>
      </c>
      <c r="B69" s="6" t="s">
        <v>83</v>
      </c>
      <c r="C69" s="6" t="s">
        <v>1144</v>
      </c>
      <c r="D69" s="6">
        <v>21</v>
      </c>
      <c r="E69" s="24">
        <v>94684.7</v>
      </c>
      <c r="F69" s="6">
        <v>21</v>
      </c>
      <c r="G69" s="12">
        <v>5.0000000000000001E-3</v>
      </c>
      <c r="H69" s="12">
        <v>-4.0000000000000001E-3</v>
      </c>
      <c r="I69" s="12">
        <v>-5.0000000000000001E-3</v>
      </c>
      <c r="J69" s="16">
        <f t="shared" si="5"/>
        <v>0</v>
      </c>
      <c r="K69" s="15">
        <f t="shared" si="6"/>
        <v>0</v>
      </c>
      <c r="L69" s="15">
        <f t="shared" si="7"/>
        <v>94305.961199999991</v>
      </c>
      <c r="M69" s="13" t="str">
        <f t="shared" si="8"/>
        <v>Current forecast</v>
      </c>
      <c r="N69" s="13" t="str">
        <f t="shared" si="9"/>
        <v>PASS</v>
      </c>
    </row>
    <row r="70" spans="1:14">
      <c r="A70" s="11">
        <v>46235</v>
      </c>
      <c r="B70" s="6" t="s">
        <v>83</v>
      </c>
      <c r="C70" s="6" t="s">
        <v>1145</v>
      </c>
      <c r="D70" s="6">
        <v>21</v>
      </c>
      <c r="E70" s="24">
        <v>150897.49</v>
      </c>
      <c r="F70" s="6">
        <v>21</v>
      </c>
      <c r="G70" s="12">
        <v>5.0000000000000001E-3</v>
      </c>
      <c r="H70" s="12">
        <v>1.7999999999999999E-2</v>
      </c>
      <c r="I70" s="12">
        <v>-5.0000000000000001E-3</v>
      </c>
      <c r="J70" s="16">
        <f t="shared" si="5"/>
        <v>0</v>
      </c>
      <c r="K70" s="15">
        <f t="shared" si="6"/>
        <v>0</v>
      </c>
      <c r="L70" s="15">
        <f t="shared" si="7"/>
        <v>153613.64481999999</v>
      </c>
      <c r="M70" s="13" t="str">
        <f t="shared" si="8"/>
        <v>Current forecast</v>
      </c>
      <c r="N70" s="13" t="str">
        <f t="shared" si="9"/>
        <v>PASS</v>
      </c>
    </row>
    <row r="71" spans="1:14">
      <c r="A71" s="11">
        <v>46235</v>
      </c>
      <c r="B71" s="6" t="s">
        <v>84</v>
      </c>
      <c r="C71" s="6" t="s">
        <v>1143</v>
      </c>
      <c r="D71" s="6">
        <v>26</v>
      </c>
      <c r="E71" s="24">
        <v>327571.25</v>
      </c>
      <c r="F71" s="6">
        <v>26</v>
      </c>
      <c r="G71" s="12">
        <v>1.2E-2</v>
      </c>
      <c r="H71" s="12">
        <v>0.01</v>
      </c>
      <c r="I71" s="12">
        <v>-5.0000000000000001E-3</v>
      </c>
      <c r="J71" s="16">
        <f t="shared" si="5"/>
        <v>0</v>
      </c>
      <c r="K71" s="15">
        <f t="shared" si="6"/>
        <v>0</v>
      </c>
      <c r="L71" s="15">
        <f t="shared" si="7"/>
        <v>333139.96124999999</v>
      </c>
      <c r="M71" s="13" t="str">
        <f t="shared" si="8"/>
        <v>Current forecast</v>
      </c>
      <c r="N71" s="13" t="str">
        <f t="shared" si="9"/>
        <v>PASS</v>
      </c>
    </row>
    <row r="72" spans="1:14">
      <c r="A72" s="11">
        <v>46235</v>
      </c>
      <c r="B72" s="6" t="s">
        <v>84</v>
      </c>
      <c r="C72" s="6" t="s">
        <v>1144</v>
      </c>
      <c r="D72" s="6">
        <v>26</v>
      </c>
      <c r="E72" s="24">
        <v>119267.95</v>
      </c>
      <c r="F72" s="6">
        <v>26</v>
      </c>
      <c r="G72" s="12">
        <v>1.2E-2</v>
      </c>
      <c r="H72" s="12">
        <v>-4.0000000000000001E-3</v>
      </c>
      <c r="I72" s="12">
        <v>-5.0000000000000001E-3</v>
      </c>
      <c r="J72" s="16">
        <f t="shared" si="5"/>
        <v>0</v>
      </c>
      <c r="K72" s="15">
        <f t="shared" si="6"/>
        <v>0</v>
      </c>
      <c r="L72" s="15">
        <f t="shared" si="7"/>
        <v>119625.75384999999</v>
      </c>
      <c r="M72" s="13" t="str">
        <f t="shared" si="8"/>
        <v>Current forecast</v>
      </c>
      <c r="N72" s="13" t="str">
        <f t="shared" si="9"/>
        <v>PASS</v>
      </c>
    </row>
    <row r="73" spans="1:14">
      <c r="A73" s="11">
        <v>46235</v>
      </c>
      <c r="B73" s="6" t="s">
        <v>84</v>
      </c>
      <c r="C73" s="6" t="s">
        <v>1145</v>
      </c>
      <c r="D73" s="6">
        <v>26</v>
      </c>
      <c r="E73" s="24">
        <v>171770.23999999999</v>
      </c>
      <c r="F73" s="6">
        <v>26</v>
      </c>
      <c r="G73" s="12">
        <v>1.2E-2</v>
      </c>
      <c r="H73" s="12">
        <v>1.7999999999999999E-2</v>
      </c>
      <c r="I73" s="12">
        <v>-5.0000000000000001E-3</v>
      </c>
      <c r="J73" s="16">
        <f t="shared" si="5"/>
        <v>0</v>
      </c>
      <c r="K73" s="15">
        <f t="shared" si="6"/>
        <v>0</v>
      </c>
      <c r="L73" s="15">
        <f t="shared" si="7"/>
        <v>176064.49599999998</v>
      </c>
      <c r="M73" s="13" t="str">
        <f t="shared" si="8"/>
        <v>Current forecast</v>
      </c>
      <c r="N73" s="13" t="str">
        <f t="shared" si="9"/>
        <v>PASS</v>
      </c>
    </row>
    <row r="74" spans="1:14">
      <c r="A74" s="11">
        <v>46266</v>
      </c>
      <c r="B74" s="6" t="s">
        <v>53</v>
      </c>
      <c r="C74" s="6" t="s">
        <v>1143</v>
      </c>
      <c r="D74" s="6">
        <v>8</v>
      </c>
      <c r="E74" s="24">
        <v>183737.78</v>
      </c>
      <c r="F74" s="6">
        <v>8</v>
      </c>
      <c r="G74" s="12">
        <v>1.7999999999999999E-2</v>
      </c>
      <c r="H74" s="12">
        <v>0.01</v>
      </c>
      <c r="I74" s="12">
        <v>-5.0000000000000001E-3</v>
      </c>
      <c r="J74" s="16">
        <f t="shared" si="5"/>
        <v>0</v>
      </c>
      <c r="K74" s="15">
        <f t="shared" si="6"/>
        <v>0</v>
      </c>
      <c r="L74" s="15">
        <f t="shared" si="7"/>
        <v>187963.74893999999</v>
      </c>
      <c r="M74" s="13" t="str">
        <f t="shared" si="8"/>
        <v>Current forecast</v>
      </c>
      <c r="N74" s="13" t="str">
        <f t="shared" si="9"/>
        <v>PASS</v>
      </c>
    </row>
    <row r="75" spans="1:14">
      <c r="A75" s="11">
        <v>46266</v>
      </c>
      <c r="B75" s="6" t="s">
        <v>53</v>
      </c>
      <c r="C75" s="6" t="s">
        <v>1144</v>
      </c>
      <c r="D75" s="6">
        <v>8</v>
      </c>
      <c r="E75" s="24">
        <v>53222.080000000002</v>
      </c>
      <c r="F75" s="6">
        <v>8</v>
      </c>
      <c r="G75" s="12">
        <v>1.7999999999999999E-2</v>
      </c>
      <c r="H75" s="12">
        <v>-4.0000000000000001E-3</v>
      </c>
      <c r="I75" s="12">
        <v>-5.0000000000000001E-3</v>
      </c>
      <c r="J75" s="16">
        <f t="shared" si="5"/>
        <v>0</v>
      </c>
      <c r="K75" s="15">
        <f t="shared" si="6"/>
        <v>0</v>
      </c>
      <c r="L75" s="15">
        <f t="shared" si="7"/>
        <v>53701.078720000005</v>
      </c>
      <c r="M75" s="13" t="str">
        <f t="shared" si="8"/>
        <v>Current forecast</v>
      </c>
      <c r="N75" s="13" t="str">
        <f t="shared" si="9"/>
        <v>PASS</v>
      </c>
    </row>
    <row r="76" spans="1:14">
      <c r="A76" s="11">
        <v>46266</v>
      </c>
      <c r="B76" s="6" t="s">
        <v>53</v>
      </c>
      <c r="C76" s="6" t="s">
        <v>1145</v>
      </c>
      <c r="D76" s="6">
        <v>8</v>
      </c>
      <c r="E76" s="24">
        <v>76294.58</v>
      </c>
      <c r="F76" s="6">
        <v>8</v>
      </c>
      <c r="G76" s="12">
        <v>1.7999999999999999E-2</v>
      </c>
      <c r="H76" s="12">
        <v>1.7999999999999999E-2</v>
      </c>
      <c r="I76" s="12">
        <v>-5.0000000000000001E-3</v>
      </c>
      <c r="J76" s="16">
        <f t="shared" si="5"/>
        <v>0</v>
      </c>
      <c r="K76" s="15">
        <f t="shared" si="6"/>
        <v>0</v>
      </c>
      <c r="L76" s="15">
        <f t="shared" si="7"/>
        <v>78659.711980000007</v>
      </c>
      <c r="M76" s="13" t="str">
        <f t="shared" si="8"/>
        <v>Current forecast</v>
      </c>
      <c r="N76" s="13" t="str">
        <f t="shared" si="9"/>
        <v>PASS</v>
      </c>
    </row>
    <row r="77" spans="1:14">
      <c r="A77" s="11">
        <v>46266</v>
      </c>
      <c r="B77" s="6" t="s">
        <v>57</v>
      </c>
      <c r="C77" s="6" t="s">
        <v>1143</v>
      </c>
      <c r="D77" s="6">
        <v>10</v>
      </c>
      <c r="E77" s="24">
        <v>128158</v>
      </c>
      <c r="F77" s="6">
        <v>10</v>
      </c>
      <c r="G77" s="12">
        <v>6.0000000000000001E-3</v>
      </c>
      <c r="H77" s="12">
        <v>0.01</v>
      </c>
      <c r="I77" s="12">
        <v>-5.0000000000000001E-3</v>
      </c>
      <c r="J77" s="16">
        <f t="shared" si="5"/>
        <v>0</v>
      </c>
      <c r="K77" s="15">
        <f t="shared" si="6"/>
        <v>0</v>
      </c>
      <c r="L77" s="15">
        <f t="shared" si="7"/>
        <v>129567.738</v>
      </c>
      <c r="M77" s="13" t="str">
        <f t="shared" si="8"/>
        <v>Current forecast</v>
      </c>
      <c r="N77" s="13" t="str">
        <f t="shared" si="9"/>
        <v>PASS</v>
      </c>
    </row>
    <row r="78" spans="1:14">
      <c r="A78" s="11">
        <v>46266</v>
      </c>
      <c r="B78" s="6" t="s">
        <v>57</v>
      </c>
      <c r="C78" s="6" t="s">
        <v>1144</v>
      </c>
      <c r="D78" s="6">
        <v>10</v>
      </c>
      <c r="E78" s="24">
        <v>47149.81</v>
      </c>
      <c r="F78" s="6">
        <v>10</v>
      </c>
      <c r="G78" s="12">
        <v>6.0000000000000001E-3</v>
      </c>
      <c r="H78" s="12">
        <v>-4.0000000000000001E-3</v>
      </c>
      <c r="I78" s="12">
        <v>-5.0000000000000001E-3</v>
      </c>
      <c r="J78" s="16">
        <f t="shared" si="5"/>
        <v>0</v>
      </c>
      <c r="K78" s="15">
        <f t="shared" si="6"/>
        <v>0</v>
      </c>
      <c r="L78" s="15">
        <f t="shared" si="7"/>
        <v>47008.360569999997</v>
      </c>
      <c r="M78" s="13" t="str">
        <f t="shared" si="8"/>
        <v>Current forecast</v>
      </c>
      <c r="N78" s="13" t="str">
        <f t="shared" si="9"/>
        <v>PASS</v>
      </c>
    </row>
    <row r="79" spans="1:14">
      <c r="A79" s="11">
        <v>46266</v>
      </c>
      <c r="B79" s="6" t="s">
        <v>57</v>
      </c>
      <c r="C79" s="6" t="s">
        <v>1145</v>
      </c>
      <c r="D79" s="6">
        <v>10</v>
      </c>
      <c r="E79" s="24">
        <v>86033.58</v>
      </c>
      <c r="F79" s="6">
        <v>10</v>
      </c>
      <c r="G79" s="12">
        <v>6.0000000000000001E-3</v>
      </c>
      <c r="H79" s="12">
        <v>1.7999999999999999E-2</v>
      </c>
      <c r="I79" s="12">
        <v>-5.0000000000000001E-3</v>
      </c>
      <c r="J79" s="16">
        <f t="shared" si="5"/>
        <v>0</v>
      </c>
      <c r="K79" s="15">
        <f t="shared" si="6"/>
        <v>0</v>
      </c>
      <c r="L79" s="15">
        <f t="shared" si="7"/>
        <v>87668.21802</v>
      </c>
      <c r="M79" s="13" t="str">
        <f t="shared" si="8"/>
        <v>Current forecast</v>
      </c>
      <c r="N79" s="13" t="str">
        <f t="shared" si="9"/>
        <v>PASS</v>
      </c>
    </row>
    <row r="80" spans="1:14">
      <c r="A80" s="11">
        <v>46266</v>
      </c>
      <c r="B80" s="6" t="s">
        <v>61</v>
      </c>
      <c r="C80" s="6" t="s">
        <v>1143</v>
      </c>
      <c r="D80" s="6">
        <v>7</v>
      </c>
      <c r="E80" s="24">
        <v>176559.85</v>
      </c>
      <c r="F80" s="6">
        <v>8</v>
      </c>
      <c r="G80" s="12">
        <v>0</v>
      </c>
      <c r="H80" s="12">
        <v>0.01</v>
      </c>
      <c r="I80" s="12">
        <v>-5.0000000000000001E-3</v>
      </c>
      <c r="J80" s="16">
        <f t="shared" si="5"/>
        <v>-0.125</v>
      </c>
      <c r="K80" s="15">
        <f t="shared" si="6"/>
        <v>-22069.981250000001</v>
      </c>
      <c r="L80" s="15">
        <f t="shared" si="7"/>
        <v>155372.66800000001</v>
      </c>
      <c r="M80" s="13" t="str">
        <f t="shared" si="8"/>
        <v>Current forecast</v>
      </c>
      <c r="N80" s="13" t="str">
        <f t="shared" si="9"/>
        <v>PASS</v>
      </c>
    </row>
    <row r="81" spans="1:14">
      <c r="A81" s="11">
        <v>46266</v>
      </c>
      <c r="B81" s="6" t="s">
        <v>61</v>
      </c>
      <c r="C81" s="6" t="s">
        <v>1144</v>
      </c>
      <c r="D81" s="6">
        <v>7</v>
      </c>
      <c r="E81" s="24">
        <v>63037.74</v>
      </c>
      <c r="F81" s="6">
        <v>8</v>
      </c>
      <c r="G81" s="12">
        <v>0</v>
      </c>
      <c r="H81" s="12">
        <v>-4.0000000000000001E-3</v>
      </c>
      <c r="I81" s="12">
        <v>-5.0000000000000001E-3</v>
      </c>
      <c r="J81" s="16">
        <f t="shared" si="5"/>
        <v>-0.125</v>
      </c>
      <c r="K81" s="15">
        <f t="shared" si="6"/>
        <v>-7879.7174999999997</v>
      </c>
      <c r="L81" s="15">
        <f t="shared" si="7"/>
        <v>54590.682840000001</v>
      </c>
      <c r="M81" s="13" t="str">
        <f t="shared" si="8"/>
        <v>Current forecast</v>
      </c>
      <c r="N81" s="13" t="str">
        <f t="shared" si="9"/>
        <v>PASS</v>
      </c>
    </row>
    <row r="82" spans="1:14">
      <c r="A82" s="11">
        <v>46266</v>
      </c>
      <c r="B82" s="6" t="s">
        <v>61</v>
      </c>
      <c r="C82" s="6" t="s">
        <v>1145</v>
      </c>
      <c r="D82" s="6">
        <v>7</v>
      </c>
      <c r="E82" s="24">
        <v>83806.39</v>
      </c>
      <c r="F82" s="6">
        <v>8</v>
      </c>
      <c r="G82" s="12">
        <v>0</v>
      </c>
      <c r="H82" s="12">
        <v>1.7999999999999999E-2</v>
      </c>
      <c r="I82" s="12">
        <v>-5.0000000000000001E-3</v>
      </c>
      <c r="J82" s="16">
        <f t="shared" si="5"/>
        <v>-0.125</v>
      </c>
      <c r="K82" s="15">
        <f t="shared" si="6"/>
        <v>-10475.79875</v>
      </c>
      <c r="L82" s="15">
        <f t="shared" si="7"/>
        <v>74420.07432</v>
      </c>
      <c r="M82" s="13" t="str">
        <f t="shared" si="8"/>
        <v>Current forecast</v>
      </c>
      <c r="N82" s="13" t="str">
        <f t="shared" si="9"/>
        <v>PASS</v>
      </c>
    </row>
    <row r="83" spans="1:14">
      <c r="A83" s="11">
        <v>46266</v>
      </c>
      <c r="B83" s="6" t="s">
        <v>65</v>
      </c>
      <c r="C83" s="6" t="s">
        <v>1143</v>
      </c>
      <c r="D83" s="6">
        <v>16</v>
      </c>
      <c r="E83" s="24">
        <v>241063.97</v>
      </c>
      <c r="F83" s="6">
        <v>16</v>
      </c>
      <c r="G83" s="12">
        <v>0.02</v>
      </c>
      <c r="H83" s="12">
        <v>0.01</v>
      </c>
      <c r="I83" s="12">
        <v>-5.0000000000000001E-3</v>
      </c>
      <c r="J83" s="16">
        <f t="shared" si="5"/>
        <v>0</v>
      </c>
      <c r="K83" s="15">
        <f t="shared" si="6"/>
        <v>0</v>
      </c>
      <c r="L83" s="15">
        <f t="shared" si="7"/>
        <v>247090.56925</v>
      </c>
      <c r="M83" s="13" t="str">
        <f t="shared" si="8"/>
        <v>Current forecast</v>
      </c>
      <c r="N83" s="13" t="str">
        <f t="shared" si="9"/>
        <v>PASS</v>
      </c>
    </row>
    <row r="84" spans="1:14">
      <c r="A84" s="11">
        <v>46266</v>
      </c>
      <c r="B84" s="6" t="s">
        <v>65</v>
      </c>
      <c r="C84" s="6" t="s">
        <v>1144</v>
      </c>
      <c r="D84" s="6">
        <v>16</v>
      </c>
      <c r="E84" s="24">
        <v>86502.63</v>
      </c>
      <c r="F84" s="6">
        <v>16</v>
      </c>
      <c r="G84" s="12">
        <v>0.02</v>
      </c>
      <c r="H84" s="12">
        <v>-4.0000000000000001E-3</v>
      </c>
      <c r="I84" s="12">
        <v>-5.0000000000000001E-3</v>
      </c>
      <c r="J84" s="16">
        <f t="shared" si="5"/>
        <v>0</v>
      </c>
      <c r="K84" s="15">
        <f t="shared" si="6"/>
        <v>0</v>
      </c>
      <c r="L84" s="15">
        <f t="shared" si="7"/>
        <v>87454.158930000005</v>
      </c>
      <c r="M84" s="13" t="str">
        <f t="shared" si="8"/>
        <v>Current forecast</v>
      </c>
      <c r="N84" s="13" t="str">
        <f t="shared" si="9"/>
        <v>PASS</v>
      </c>
    </row>
    <row r="85" spans="1:14">
      <c r="A85" s="11">
        <v>46266</v>
      </c>
      <c r="B85" s="6" t="s">
        <v>65</v>
      </c>
      <c r="C85" s="6" t="s">
        <v>1145</v>
      </c>
      <c r="D85" s="6">
        <v>16</v>
      </c>
      <c r="E85" s="24">
        <v>128471.17</v>
      </c>
      <c r="F85" s="6">
        <v>16</v>
      </c>
      <c r="G85" s="12">
        <v>0.02</v>
      </c>
      <c r="H85" s="12">
        <v>1.7999999999999999E-2</v>
      </c>
      <c r="I85" s="12">
        <v>-5.0000000000000001E-3</v>
      </c>
      <c r="J85" s="16">
        <f t="shared" si="5"/>
        <v>0</v>
      </c>
      <c r="K85" s="15">
        <f t="shared" si="6"/>
        <v>0</v>
      </c>
      <c r="L85" s="15">
        <f t="shared" si="7"/>
        <v>132710.71861000001</v>
      </c>
      <c r="M85" s="13" t="str">
        <f t="shared" si="8"/>
        <v>Current forecast</v>
      </c>
      <c r="N85" s="13" t="str">
        <f t="shared" si="9"/>
        <v>PASS</v>
      </c>
    </row>
    <row r="86" spans="1:14">
      <c r="A86" s="11">
        <v>46266</v>
      </c>
      <c r="B86" s="6" t="s">
        <v>68</v>
      </c>
      <c r="C86" s="6" t="s">
        <v>1143</v>
      </c>
      <c r="D86" s="6">
        <v>18</v>
      </c>
      <c r="E86" s="24">
        <v>250469.98</v>
      </c>
      <c r="F86" s="6">
        <v>18</v>
      </c>
      <c r="G86" s="12">
        <v>0</v>
      </c>
      <c r="H86" s="12">
        <v>0.01</v>
      </c>
      <c r="I86" s="12">
        <v>-5.0000000000000001E-3</v>
      </c>
      <c r="J86" s="16">
        <f t="shared" si="5"/>
        <v>0</v>
      </c>
      <c r="K86" s="15">
        <f t="shared" si="6"/>
        <v>0</v>
      </c>
      <c r="L86" s="15">
        <f t="shared" si="7"/>
        <v>251722.32990000001</v>
      </c>
      <c r="M86" s="13" t="str">
        <f t="shared" si="8"/>
        <v>Current forecast</v>
      </c>
      <c r="N86" s="13" t="str">
        <f t="shared" si="9"/>
        <v>PASS</v>
      </c>
    </row>
    <row r="87" spans="1:14">
      <c r="A87" s="11">
        <v>46266</v>
      </c>
      <c r="B87" s="6" t="s">
        <v>68</v>
      </c>
      <c r="C87" s="6" t="s">
        <v>1144</v>
      </c>
      <c r="D87" s="6">
        <v>18</v>
      </c>
      <c r="E87" s="24">
        <v>90910.23</v>
      </c>
      <c r="F87" s="6">
        <v>18</v>
      </c>
      <c r="G87" s="12">
        <v>0</v>
      </c>
      <c r="H87" s="12">
        <v>-4.0000000000000001E-3</v>
      </c>
      <c r="I87" s="12">
        <v>-5.0000000000000001E-3</v>
      </c>
      <c r="J87" s="16">
        <f t="shared" si="5"/>
        <v>0</v>
      </c>
      <c r="K87" s="15">
        <f t="shared" si="6"/>
        <v>0</v>
      </c>
      <c r="L87" s="15">
        <f t="shared" si="7"/>
        <v>90092.037929999991</v>
      </c>
      <c r="M87" s="13" t="str">
        <f t="shared" si="8"/>
        <v>Current forecast</v>
      </c>
      <c r="N87" s="13" t="str">
        <f t="shared" si="9"/>
        <v>PASS</v>
      </c>
    </row>
    <row r="88" spans="1:14">
      <c r="A88" s="11">
        <v>46266</v>
      </c>
      <c r="B88" s="6" t="s">
        <v>68</v>
      </c>
      <c r="C88" s="6" t="s">
        <v>1145</v>
      </c>
      <c r="D88" s="6">
        <v>18</v>
      </c>
      <c r="E88" s="24">
        <v>134595.35</v>
      </c>
      <c r="F88" s="6">
        <v>18</v>
      </c>
      <c r="G88" s="12">
        <v>0</v>
      </c>
      <c r="H88" s="12">
        <v>1.7999999999999999E-2</v>
      </c>
      <c r="I88" s="12">
        <v>-5.0000000000000001E-3</v>
      </c>
      <c r="J88" s="16">
        <f t="shared" si="5"/>
        <v>0</v>
      </c>
      <c r="K88" s="15">
        <f t="shared" si="6"/>
        <v>0</v>
      </c>
      <c r="L88" s="15">
        <f t="shared" si="7"/>
        <v>136345.08955</v>
      </c>
      <c r="M88" s="13" t="str">
        <f t="shared" si="8"/>
        <v>Current forecast</v>
      </c>
      <c r="N88" s="13" t="str">
        <f t="shared" si="9"/>
        <v>PASS</v>
      </c>
    </row>
    <row r="89" spans="1:14">
      <c r="A89" s="11">
        <v>46266</v>
      </c>
      <c r="B89" s="6" t="s">
        <v>71</v>
      </c>
      <c r="C89" s="6" t="s">
        <v>1143</v>
      </c>
      <c r="D89" s="6">
        <v>14</v>
      </c>
      <c r="E89" s="24">
        <v>138398.64000000001</v>
      </c>
      <c r="F89" s="6">
        <v>14</v>
      </c>
      <c r="G89" s="12">
        <v>8.0000000000000002E-3</v>
      </c>
      <c r="H89" s="12">
        <v>0.01</v>
      </c>
      <c r="I89" s="12">
        <v>-5.0000000000000001E-3</v>
      </c>
      <c r="J89" s="16">
        <f t="shared" si="5"/>
        <v>0</v>
      </c>
      <c r="K89" s="15">
        <f t="shared" si="6"/>
        <v>0</v>
      </c>
      <c r="L89" s="15">
        <f t="shared" si="7"/>
        <v>140197.82232000001</v>
      </c>
      <c r="M89" s="13" t="str">
        <f t="shared" si="8"/>
        <v>Current forecast</v>
      </c>
      <c r="N89" s="13" t="str">
        <f t="shared" si="9"/>
        <v>PASS</v>
      </c>
    </row>
    <row r="90" spans="1:14">
      <c r="A90" s="11">
        <v>46266</v>
      </c>
      <c r="B90" s="6" t="s">
        <v>71</v>
      </c>
      <c r="C90" s="6" t="s">
        <v>1144</v>
      </c>
      <c r="D90" s="6">
        <v>14</v>
      </c>
      <c r="E90" s="24">
        <v>55105.67</v>
      </c>
      <c r="F90" s="6">
        <v>14</v>
      </c>
      <c r="G90" s="12">
        <v>8.0000000000000002E-3</v>
      </c>
      <c r="H90" s="12">
        <v>-4.0000000000000001E-3</v>
      </c>
      <c r="I90" s="12">
        <v>-5.0000000000000001E-3</v>
      </c>
      <c r="J90" s="16">
        <f t="shared" si="5"/>
        <v>0</v>
      </c>
      <c r="K90" s="15">
        <f t="shared" si="6"/>
        <v>0</v>
      </c>
      <c r="L90" s="15">
        <f t="shared" si="7"/>
        <v>55050.564330000001</v>
      </c>
      <c r="M90" s="13" t="str">
        <f t="shared" si="8"/>
        <v>Current forecast</v>
      </c>
      <c r="N90" s="13" t="str">
        <f t="shared" si="9"/>
        <v>PASS</v>
      </c>
    </row>
    <row r="91" spans="1:14">
      <c r="A91" s="11">
        <v>46266</v>
      </c>
      <c r="B91" s="6" t="s">
        <v>71</v>
      </c>
      <c r="C91" s="6" t="s">
        <v>1145</v>
      </c>
      <c r="D91" s="6">
        <v>14</v>
      </c>
      <c r="E91" s="24">
        <v>76171.509999999995</v>
      </c>
      <c r="F91" s="6">
        <v>14</v>
      </c>
      <c r="G91" s="12">
        <v>8.0000000000000002E-3</v>
      </c>
      <c r="H91" s="12">
        <v>1.7999999999999999E-2</v>
      </c>
      <c r="I91" s="12">
        <v>-5.0000000000000001E-3</v>
      </c>
      <c r="J91" s="16">
        <f t="shared" si="5"/>
        <v>0</v>
      </c>
      <c r="K91" s="15">
        <f t="shared" si="6"/>
        <v>0</v>
      </c>
      <c r="L91" s="15">
        <f t="shared" si="7"/>
        <v>77771.111709999997</v>
      </c>
      <c r="M91" s="13" t="str">
        <f t="shared" si="8"/>
        <v>Current forecast</v>
      </c>
      <c r="N91" s="13" t="str">
        <f t="shared" si="9"/>
        <v>PASS</v>
      </c>
    </row>
    <row r="92" spans="1:14">
      <c r="A92" s="11">
        <v>46266</v>
      </c>
      <c r="B92" s="6" t="s">
        <v>74</v>
      </c>
      <c r="C92" s="6" t="s">
        <v>1143</v>
      </c>
      <c r="D92" s="6">
        <v>57</v>
      </c>
      <c r="E92" s="24">
        <v>990709.27</v>
      </c>
      <c r="F92" s="6">
        <v>57</v>
      </c>
      <c r="G92" s="12">
        <v>0.01</v>
      </c>
      <c r="H92" s="12">
        <v>0.01</v>
      </c>
      <c r="I92" s="12">
        <v>-5.0000000000000001E-3</v>
      </c>
      <c r="J92" s="16">
        <f t="shared" si="5"/>
        <v>0</v>
      </c>
      <c r="K92" s="15">
        <f t="shared" si="6"/>
        <v>0</v>
      </c>
      <c r="L92" s="15">
        <f t="shared" si="7"/>
        <v>1005569.90905</v>
      </c>
      <c r="M92" s="13" t="str">
        <f t="shared" si="8"/>
        <v>Current forecast</v>
      </c>
      <c r="N92" s="13" t="str">
        <f t="shared" si="9"/>
        <v>PASS</v>
      </c>
    </row>
    <row r="93" spans="1:14">
      <c r="A93" s="11">
        <v>46266</v>
      </c>
      <c r="B93" s="6" t="s">
        <v>74</v>
      </c>
      <c r="C93" s="6" t="s">
        <v>1144</v>
      </c>
      <c r="D93" s="6">
        <v>57</v>
      </c>
      <c r="E93" s="24">
        <v>365543.58</v>
      </c>
      <c r="F93" s="6">
        <v>57</v>
      </c>
      <c r="G93" s="12">
        <v>0.01</v>
      </c>
      <c r="H93" s="12">
        <v>-4.0000000000000001E-3</v>
      </c>
      <c r="I93" s="12">
        <v>-5.0000000000000001E-3</v>
      </c>
      <c r="J93" s="16">
        <f t="shared" si="5"/>
        <v>0</v>
      </c>
      <c r="K93" s="15">
        <f t="shared" si="6"/>
        <v>0</v>
      </c>
      <c r="L93" s="15">
        <f t="shared" si="7"/>
        <v>365909.12358000001</v>
      </c>
      <c r="M93" s="13" t="str">
        <f t="shared" si="8"/>
        <v>Current forecast</v>
      </c>
      <c r="N93" s="13" t="str">
        <f t="shared" si="9"/>
        <v>PASS</v>
      </c>
    </row>
    <row r="94" spans="1:14">
      <c r="A94" s="11">
        <v>46266</v>
      </c>
      <c r="B94" s="6" t="s">
        <v>74</v>
      </c>
      <c r="C94" s="6" t="s">
        <v>1145</v>
      </c>
      <c r="D94" s="6">
        <v>57</v>
      </c>
      <c r="E94" s="24">
        <v>572681.97</v>
      </c>
      <c r="F94" s="6">
        <v>57</v>
      </c>
      <c r="G94" s="12">
        <v>0.01</v>
      </c>
      <c r="H94" s="12">
        <v>1.7999999999999999E-2</v>
      </c>
      <c r="I94" s="12">
        <v>-5.0000000000000001E-3</v>
      </c>
      <c r="J94" s="16">
        <f t="shared" si="5"/>
        <v>0</v>
      </c>
      <c r="K94" s="15">
        <f t="shared" si="6"/>
        <v>0</v>
      </c>
      <c r="L94" s="15">
        <f t="shared" si="7"/>
        <v>585853.65530999994</v>
      </c>
      <c r="M94" s="13" t="str">
        <f t="shared" si="8"/>
        <v>Current forecast</v>
      </c>
      <c r="N94" s="13" t="str">
        <f t="shared" si="9"/>
        <v>PASS</v>
      </c>
    </row>
    <row r="95" spans="1:14">
      <c r="A95" s="11">
        <v>46266</v>
      </c>
      <c r="B95" s="6" t="s">
        <v>77</v>
      </c>
      <c r="C95" s="6" t="s">
        <v>1143</v>
      </c>
      <c r="D95" s="6">
        <v>15</v>
      </c>
      <c r="E95" s="24">
        <v>244387.27</v>
      </c>
      <c r="F95" s="6">
        <v>15</v>
      </c>
      <c r="G95" s="12">
        <v>6.0000000000000001E-3</v>
      </c>
      <c r="H95" s="12">
        <v>0.01</v>
      </c>
      <c r="I95" s="12">
        <v>-5.0000000000000001E-3</v>
      </c>
      <c r="J95" s="16">
        <f t="shared" si="5"/>
        <v>0</v>
      </c>
      <c r="K95" s="15">
        <f t="shared" si="6"/>
        <v>0</v>
      </c>
      <c r="L95" s="15">
        <f t="shared" si="7"/>
        <v>247075.52997</v>
      </c>
      <c r="M95" s="13" t="str">
        <f t="shared" si="8"/>
        <v>Current forecast</v>
      </c>
      <c r="N95" s="13" t="str">
        <f t="shared" si="9"/>
        <v>PASS</v>
      </c>
    </row>
    <row r="96" spans="1:14">
      <c r="A96" s="11">
        <v>46266</v>
      </c>
      <c r="B96" s="6" t="s">
        <v>77</v>
      </c>
      <c r="C96" s="6" t="s">
        <v>1144</v>
      </c>
      <c r="D96" s="6">
        <v>15</v>
      </c>
      <c r="E96" s="24">
        <v>88650.47</v>
      </c>
      <c r="F96" s="6">
        <v>15</v>
      </c>
      <c r="G96" s="12">
        <v>6.0000000000000001E-3</v>
      </c>
      <c r="H96" s="12">
        <v>-4.0000000000000001E-3</v>
      </c>
      <c r="I96" s="12">
        <v>-5.0000000000000001E-3</v>
      </c>
      <c r="J96" s="16">
        <f t="shared" si="5"/>
        <v>0</v>
      </c>
      <c r="K96" s="15">
        <f t="shared" si="6"/>
        <v>0</v>
      </c>
      <c r="L96" s="15">
        <f t="shared" si="7"/>
        <v>88384.518590000007</v>
      </c>
      <c r="M96" s="13" t="str">
        <f t="shared" si="8"/>
        <v>Current forecast</v>
      </c>
      <c r="N96" s="13" t="str">
        <f t="shared" si="9"/>
        <v>PASS</v>
      </c>
    </row>
    <row r="97" spans="1:14">
      <c r="A97" s="11">
        <v>46266</v>
      </c>
      <c r="B97" s="6" t="s">
        <v>77</v>
      </c>
      <c r="C97" s="6" t="s">
        <v>1145</v>
      </c>
      <c r="D97" s="6">
        <v>15</v>
      </c>
      <c r="E97" s="24">
        <v>111247.79</v>
      </c>
      <c r="F97" s="6">
        <v>15</v>
      </c>
      <c r="G97" s="12">
        <v>6.0000000000000001E-3</v>
      </c>
      <c r="H97" s="12">
        <v>1.7999999999999999E-2</v>
      </c>
      <c r="I97" s="12">
        <v>-5.0000000000000001E-3</v>
      </c>
      <c r="J97" s="16">
        <f t="shared" si="5"/>
        <v>0</v>
      </c>
      <c r="K97" s="15">
        <f t="shared" si="6"/>
        <v>0</v>
      </c>
      <c r="L97" s="15">
        <f t="shared" si="7"/>
        <v>113361.49801</v>
      </c>
      <c r="M97" s="13" t="str">
        <f t="shared" si="8"/>
        <v>Current forecast</v>
      </c>
      <c r="N97" s="13" t="str">
        <f t="shared" si="9"/>
        <v>PASS</v>
      </c>
    </row>
    <row r="98" spans="1:14">
      <c r="A98" s="11">
        <v>46266</v>
      </c>
      <c r="B98" s="6" t="s">
        <v>80</v>
      </c>
      <c r="C98" s="6" t="s">
        <v>1143</v>
      </c>
      <c r="D98" s="6">
        <v>18</v>
      </c>
      <c r="E98" s="24">
        <v>363333</v>
      </c>
      <c r="F98" s="6">
        <v>18</v>
      </c>
      <c r="G98" s="12">
        <v>4.0000000000000001E-3</v>
      </c>
      <c r="H98" s="12">
        <v>0.01</v>
      </c>
      <c r="I98" s="12">
        <v>-5.0000000000000001E-3</v>
      </c>
      <c r="J98" s="16">
        <f t="shared" si="5"/>
        <v>0</v>
      </c>
      <c r="K98" s="15">
        <f t="shared" si="6"/>
        <v>0</v>
      </c>
      <c r="L98" s="15">
        <f t="shared" si="7"/>
        <v>366602.99699999997</v>
      </c>
      <c r="M98" s="13" t="str">
        <f t="shared" si="8"/>
        <v>Current forecast</v>
      </c>
      <c r="N98" s="13" t="str">
        <f t="shared" si="9"/>
        <v>PASS</v>
      </c>
    </row>
    <row r="99" spans="1:14">
      <c r="A99" s="11">
        <v>46266</v>
      </c>
      <c r="B99" s="6" t="s">
        <v>80</v>
      </c>
      <c r="C99" s="6" t="s">
        <v>1144</v>
      </c>
      <c r="D99" s="6">
        <v>18</v>
      </c>
      <c r="E99" s="24">
        <v>110680.37</v>
      </c>
      <c r="F99" s="6">
        <v>18</v>
      </c>
      <c r="G99" s="12">
        <v>4.0000000000000001E-3</v>
      </c>
      <c r="H99" s="12">
        <v>-4.0000000000000001E-3</v>
      </c>
      <c r="I99" s="12">
        <v>-5.0000000000000001E-3</v>
      </c>
      <c r="J99" s="16">
        <f t="shared" si="5"/>
        <v>0</v>
      </c>
      <c r="K99" s="15">
        <f t="shared" si="6"/>
        <v>0</v>
      </c>
      <c r="L99" s="15">
        <f t="shared" si="7"/>
        <v>110126.96815</v>
      </c>
      <c r="M99" s="13" t="str">
        <f t="shared" si="8"/>
        <v>Current forecast</v>
      </c>
      <c r="N99" s="13" t="str">
        <f t="shared" si="9"/>
        <v>PASS</v>
      </c>
    </row>
    <row r="100" spans="1:14">
      <c r="A100" s="11">
        <v>46266</v>
      </c>
      <c r="B100" s="6" t="s">
        <v>80</v>
      </c>
      <c r="C100" s="6" t="s">
        <v>1145</v>
      </c>
      <c r="D100" s="6">
        <v>18</v>
      </c>
      <c r="E100" s="24">
        <v>178361.88</v>
      </c>
      <c r="F100" s="6">
        <v>18</v>
      </c>
      <c r="G100" s="12">
        <v>4.0000000000000001E-3</v>
      </c>
      <c r="H100" s="12">
        <v>1.7999999999999999E-2</v>
      </c>
      <c r="I100" s="12">
        <v>-5.0000000000000001E-3</v>
      </c>
      <c r="J100" s="16">
        <f t="shared" si="5"/>
        <v>0</v>
      </c>
      <c r="K100" s="15">
        <f t="shared" si="6"/>
        <v>0</v>
      </c>
      <c r="L100" s="15">
        <f t="shared" si="7"/>
        <v>181394.03195999999</v>
      </c>
      <c r="M100" s="13" t="str">
        <f t="shared" si="8"/>
        <v>Current forecast</v>
      </c>
      <c r="N100" s="13" t="str">
        <f t="shared" si="9"/>
        <v>PASS</v>
      </c>
    </row>
    <row r="101" spans="1:14">
      <c r="A101" s="11">
        <v>46266</v>
      </c>
      <c r="B101" s="6" t="s">
        <v>82</v>
      </c>
      <c r="C101" s="6" t="s">
        <v>1143</v>
      </c>
      <c r="D101" s="6">
        <v>18</v>
      </c>
      <c r="E101" s="24">
        <v>315306.06</v>
      </c>
      <c r="F101" s="6">
        <v>17</v>
      </c>
      <c r="G101" s="12">
        <v>1.4999999999999999E-2</v>
      </c>
      <c r="H101" s="12">
        <v>0.01</v>
      </c>
      <c r="I101" s="12">
        <v>-5.0000000000000001E-3</v>
      </c>
      <c r="J101" s="16">
        <f t="shared" si="5"/>
        <v>5.8823529411764719E-2</v>
      </c>
      <c r="K101" s="15">
        <f t="shared" si="6"/>
        <v>18547.415294117651</v>
      </c>
      <c r="L101" s="15">
        <f t="shared" si="7"/>
        <v>340159.59649411764</v>
      </c>
      <c r="M101" s="13" t="str">
        <f t="shared" si="8"/>
        <v>Current forecast</v>
      </c>
      <c r="N101" s="13" t="str">
        <f t="shared" si="9"/>
        <v>PASS</v>
      </c>
    </row>
    <row r="102" spans="1:14">
      <c r="A102" s="11">
        <v>46266</v>
      </c>
      <c r="B102" s="6" t="s">
        <v>82</v>
      </c>
      <c r="C102" s="6" t="s">
        <v>1144</v>
      </c>
      <c r="D102" s="6">
        <v>18</v>
      </c>
      <c r="E102" s="24">
        <v>126792.77</v>
      </c>
      <c r="F102" s="6">
        <v>17</v>
      </c>
      <c r="G102" s="12">
        <v>1.4999999999999999E-2</v>
      </c>
      <c r="H102" s="12">
        <v>-4.0000000000000001E-3</v>
      </c>
      <c r="I102" s="12">
        <v>-5.0000000000000001E-3</v>
      </c>
      <c r="J102" s="16">
        <f t="shared" si="5"/>
        <v>5.8823529411764719E-2</v>
      </c>
      <c r="K102" s="15">
        <f t="shared" si="6"/>
        <v>7458.3982352941193</v>
      </c>
      <c r="L102" s="15">
        <f t="shared" si="7"/>
        <v>135011.92485529411</v>
      </c>
      <c r="M102" s="13" t="str">
        <f t="shared" si="8"/>
        <v>Current forecast</v>
      </c>
      <c r="N102" s="13" t="str">
        <f t="shared" si="9"/>
        <v>PASS</v>
      </c>
    </row>
    <row r="103" spans="1:14">
      <c r="A103" s="11">
        <v>46266</v>
      </c>
      <c r="B103" s="6" t="s">
        <v>82</v>
      </c>
      <c r="C103" s="6" t="s">
        <v>1145</v>
      </c>
      <c r="D103" s="6">
        <v>18</v>
      </c>
      <c r="E103" s="24">
        <v>179942.78</v>
      </c>
      <c r="F103" s="6">
        <v>17</v>
      </c>
      <c r="G103" s="12">
        <v>1.4999999999999999E-2</v>
      </c>
      <c r="H103" s="12">
        <v>1.7999999999999999E-2</v>
      </c>
      <c r="I103" s="12">
        <v>-5.0000000000000001E-3</v>
      </c>
      <c r="J103" s="16">
        <f t="shared" si="5"/>
        <v>5.8823529411764719E-2</v>
      </c>
      <c r="K103" s="15">
        <f t="shared" si="6"/>
        <v>10584.869411764708</v>
      </c>
      <c r="L103" s="15">
        <f t="shared" si="7"/>
        <v>195566.04725176468</v>
      </c>
      <c r="M103" s="13" t="str">
        <f t="shared" si="8"/>
        <v>Current forecast</v>
      </c>
      <c r="N103" s="13" t="str">
        <f t="shared" si="9"/>
        <v>PASS</v>
      </c>
    </row>
    <row r="104" spans="1:14">
      <c r="A104" s="11">
        <v>46266</v>
      </c>
      <c r="B104" s="6" t="s">
        <v>83</v>
      </c>
      <c r="C104" s="6" t="s">
        <v>1143</v>
      </c>
      <c r="D104" s="6">
        <v>21</v>
      </c>
      <c r="E104" s="24">
        <v>378779.01</v>
      </c>
      <c r="F104" s="6">
        <v>21</v>
      </c>
      <c r="G104" s="12">
        <v>5.0000000000000001E-3</v>
      </c>
      <c r="H104" s="12">
        <v>0.01</v>
      </c>
      <c r="I104" s="12">
        <v>-5.0000000000000001E-3</v>
      </c>
      <c r="J104" s="16">
        <f t="shared" si="5"/>
        <v>0</v>
      </c>
      <c r="K104" s="15">
        <f t="shared" si="6"/>
        <v>0</v>
      </c>
      <c r="L104" s="15">
        <f t="shared" si="7"/>
        <v>382566.80009999999</v>
      </c>
      <c r="M104" s="13" t="str">
        <f t="shared" si="8"/>
        <v>Current forecast</v>
      </c>
      <c r="N104" s="13" t="str">
        <f t="shared" si="9"/>
        <v>PASS</v>
      </c>
    </row>
    <row r="105" spans="1:14">
      <c r="A105" s="11">
        <v>46266</v>
      </c>
      <c r="B105" s="6" t="s">
        <v>83</v>
      </c>
      <c r="C105" s="6" t="s">
        <v>1144</v>
      </c>
      <c r="D105" s="6">
        <v>21</v>
      </c>
      <c r="E105" s="24">
        <v>137141.78</v>
      </c>
      <c r="F105" s="6">
        <v>21</v>
      </c>
      <c r="G105" s="12">
        <v>5.0000000000000001E-3</v>
      </c>
      <c r="H105" s="12">
        <v>-4.0000000000000001E-3</v>
      </c>
      <c r="I105" s="12">
        <v>-5.0000000000000001E-3</v>
      </c>
      <c r="J105" s="16">
        <f t="shared" si="5"/>
        <v>0</v>
      </c>
      <c r="K105" s="15">
        <f t="shared" si="6"/>
        <v>0</v>
      </c>
      <c r="L105" s="15">
        <f t="shared" si="7"/>
        <v>136593.21288000001</v>
      </c>
      <c r="M105" s="13" t="str">
        <f t="shared" si="8"/>
        <v>Current forecast</v>
      </c>
      <c r="N105" s="13" t="str">
        <f t="shared" si="9"/>
        <v>PASS</v>
      </c>
    </row>
    <row r="106" spans="1:14">
      <c r="A106" s="11">
        <v>46266</v>
      </c>
      <c r="B106" s="6" t="s">
        <v>83</v>
      </c>
      <c r="C106" s="6" t="s">
        <v>1145</v>
      </c>
      <c r="D106" s="6">
        <v>21</v>
      </c>
      <c r="E106" s="24">
        <v>215853.19</v>
      </c>
      <c r="F106" s="6">
        <v>21</v>
      </c>
      <c r="G106" s="12">
        <v>5.0000000000000001E-3</v>
      </c>
      <c r="H106" s="12">
        <v>1.7999999999999999E-2</v>
      </c>
      <c r="I106" s="12">
        <v>-5.0000000000000001E-3</v>
      </c>
      <c r="J106" s="16">
        <f t="shared" si="5"/>
        <v>0</v>
      </c>
      <c r="K106" s="15">
        <f t="shared" si="6"/>
        <v>0</v>
      </c>
      <c r="L106" s="15">
        <f t="shared" si="7"/>
        <v>219738.54741999999</v>
      </c>
      <c r="M106" s="13" t="str">
        <f t="shared" si="8"/>
        <v>Current forecast</v>
      </c>
      <c r="N106" s="13" t="str">
        <f t="shared" si="9"/>
        <v>PASS</v>
      </c>
    </row>
    <row r="107" spans="1:14">
      <c r="A107" s="11">
        <v>46266</v>
      </c>
      <c r="B107" s="6" t="s">
        <v>84</v>
      </c>
      <c r="C107" s="6" t="s">
        <v>1143</v>
      </c>
      <c r="D107" s="6">
        <v>26</v>
      </c>
      <c r="E107" s="24">
        <v>443667.75</v>
      </c>
      <c r="F107" s="6">
        <v>26</v>
      </c>
      <c r="G107" s="12">
        <v>1.2E-2</v>
      </c>
      <c r="H107" s="12">
        <v>0.01</v>
      </c>
      <c r="I107" s="12">
        <v>-5.0000000000000001E-3</v>
      </c>
      <c r="J107" s="16">
        <f t="shared" si="5"/>
        <v>0</v>
      </c>
      <c r="K107" s="15">
        <f t="shared" si="6"/>
        <v>0</v>
      </c>
      <c r="L107" s="15">
        <f t="shared" si="7"/>
        <v>451210.10174999997</v>
      </c>
      <c r="M107" s="13" t="str">
        <f t="shared" si="8"/>
        <v>Current forecast</v>
      </c>
      <c r="N107" s="13" t="str">
        <f t="shared" si="9"/>
        <v>PASS</v>
      </c>
    </row>
    <row r="108" spans="1:14">
      <c r="A108" s="11">
        <v>46266</v>
      </c>
      <c r="B108" s="6" t="s">
        <v>84</v>
      </c>
      <c r="C108" s="6" t="s">
        <v>1144</v>
      </c>
      <c r="D108" s="6">
        <v>26</v>
      </c>
      <c r="E108" s="24">
        <v>168163.93</v>
      </c>
      <c r="F108" s="6">
        <v>26</v>
      </c>
      <c r="G108" s="12">
        <v>1.2E-2</v>
      </c>
      <c r="H108" s="12">
        <v>-4.0000000000000001E-3</v>
      </c>
      <c r="I108" s="12">
        <v>-5.0000000000000001E-3</v>
      </c>
      <c r="J108" s="16">
        <f t="shared" si="5"/>
        <v>0</v>
      </c>
      <c r="K108" s="15">
        <f t="shared" si="6"/>
        <v>0</v>
      </c>
      <c r="L108" s="15">
        <f t="shared" si="7"/>
        <v>168668.42178999999</v>
      </c>
      <c r="M108" s="13" t="str">
        <f t="shared" si="8"/>
        <v>Current forecast</v>
      </c>
      <c r="N108" s="13" t="str">
        <f t="shared" si="9"/>
        <v>PASS</v>
      </c>
    </row>
    <row r="109" spans="1:14">
      <c r="A109" s="11">
        <v>46266</v>
      </c>
      <c r="B109" s="6" t="s">
        <v>84</v>
      </c>
      <c r="C109" s="6" t="s">
        <v>1145</v>
      </c>
      <c r="D109" s="6">
        <v>26</v>
      </c>
      <c r="E109" s="24">
        <v>228268.85</v>
      </c>
      <c r="F109" s="6">
        <v>26</v>
      </c>
      <c r="G109" s="12">
        <v>1.2E-2</v>
      </c>
      <c r="H109" s="12">
        <v>1.7999999999999999E-2</v>
      </c>
      <c r="I109" s="12">
        <v>-5.0000000000000001E-3</v>
      </c>
      <c r="J109" s="16">
        <f t="shared" si="5"/>
        <v>0</v>
      </c>
      <c r="K109" s="15">
        <f t="shared" si="6"/>
        <v>0</v>
      </c>
      <c r="L109" s="15">
        <f t="shared" si="7"/>
        <v>233975.57125000001</v>
      </c>
      <c r="M109" s="13" t="str">
        <f t="shared" si="8"/>
        <v>Current forecast</v>
      </c>
      <c r="N109" s="13" t="str">
        <f t="shared" si="9"/>
        <v>PASS</v>
      </c>
    </row>
    <row r="110" spans="1:14">
      <c r="A110" s="11">
        <v>46296</v>
      </c>
      <c r="B110" s="6" t="s">
        <v>53</v>
      </c>
      <c r="C110" s="6" t="s">
        <v>1143</v>
      </c>
      <c r="D110" s="6">
        <v>8</v>
      </c>
      <c r="E110" s="24">
        <v>138652.45000000001</v>
      </c>
      <c r="F110" s="6">
        <v>8</v>
      </c>
      <c r="G110" s="12">
        <v>1.7999999999999999E-2</v>
      </c>
      <c r="H110" s="12">
        <v>0.01</v>
      </c>
      <c r="I110" s="12">
        <v>-5.0000000000000001E-3</v>
      </c>
      <c r="J110" s="16">
        <f t="shared" si="5"/>
        <v>0</v>
      </c>
      <c r="K110" s="15">
        <f t="shared" si="6"/>
        <v>0</v>
      </c>
      <c r="L110" s="15">
        <f t="shared" si="7"/>
        <v>141841.45635000002</v>
      </c>
      <c r="M110" s="13" t="str">
        <f t="shared" si="8"/>
        <v>Current forecast</v>
      </c>
      <c r="N110" s="13" t="str">
        <f t="shared" si="9"/>
        <v>PASS</v>
      </c>
    </row>
    <row r="111" spans="1:14">
      <c r="A111" s="11">
        <v>46296</v>
      </c>
      <c r="B111" s="6" t="s">
        <v>53</v>
      </c>
      <c r="C111" s="6" t="s">
        <v>1144</v>
      </c>
      <c r="D111" s="6">
        <v>8</v>
      </c>
      <c r="E111" s="24">
        <v>53823.66</v>
      </c>
      <c r="F111" s="6">
        <v>8</v>
      </c>
      <c r="G111" s="12">
        <v>1.7999999999999999E-2</v>
      </c>
      <c r="H111" s="12">
        <v>-4.0000000000000001E-3</v>
      </c>
      <c r="I111" s="12">
        <v>-5.0000000000000001E-3</v>
      </c>
      <c r="J111" s="16">
        <f t="shared" si="5"/>
        <v>0</v>
      </c>
      <c r="K111" s="15">
        <f t="shared" si="6"/>
        <v>0</v>
      </c>
      <c r="L111" s="15">
        <f t="shared" si="7"/>
        <v>54308.072940000005</v>
      </c>
      <c r="M111" s="13" t="str">
        <f t="shared" si="8"/>
        <v>Current forecast</v>
      </c>
      <c r="N111" s="13" t="str">
        <f t="shared" si="9"/>
        <v>PASS</v>
      </c>
    </row>
    <row r="112" spans="1:14">
      <c r="A112" s="11">
        <v>46296</v>
      </c>
      <c r="B112" s="6" t="s">
        <v>53</v>
      </c>
      <c r="C112" s="6" t="s">
        <v>1145</v>
      </c>
      <c r="D112" s="6">
        <v>8</v>
      </c>
      <c r="E112" s="24">
        <v>64662.26</v>
      </c>
      <c r="F112" s="6">
        <v>8</v>
      </c>
      <c r="G112" s="12">
        <v>1.7999999999999999E-2</v>
      </c>
      <c r="H112" s="12">
        <v>1.7999999999999999E-2</v>
      </c>
      <c r="I112" s="12">
        <v>-5.0000000000000001E-3</v>
      </c>
      <c r="J112" s="16">
        <f t="shared" si="5"/>
        <v>0</v>
      </c>
      <c r="K112" s="15">
        <f t="shared" si="6"/>
        <v>0</v>
      </c>
      <c r="L112" s="15">
        <f t="shared" si="7"/>
        <v>66666.790059999999</v>
      </c>
      <c r="M112" s="13" t="str">
        <f t="shared" si="8"/>
        <v>Current forecast</v>
      </c>
      <c r="N112" s="13" t="str">
        <f t="shared" si="9"/>
        <v>PASS</v>
      </c>
    </row>
    <row r="113" spans="1:14">
      <c r="A113" s="11">
        <v>46296</v>
      </c>
      <c r="B113" s="6" t="s">
        <v>57</v>
      </c>
      <c r="C113" s="6" t="s">
        <v>1143</v>
      </c>
      <c r="D113" s="6">
        <v>10</v>
      </c>
      <c r="E113" s="24">
        <v>117803.6</v>
      </c>
      <c r="F113" s="6">
        <v>10</v>
      </c>
      <c r="G113" s="12">
        <v>6.0000000000000001E-3</v>
      </c>
      <c r="H113" s="12">
        <v>0.01</v>
      </c>
      <c r="I113" s="12">
        <v>-5.0000000000000001E-3</v>
      </c>
      <c r="J113" s="16">
        <f t="shared" si="5"/>
        <v>0</v>
      </c>
      <c r="K113" s="15">
        <f t="shared" si="6"/>
        <v>0</v>
      </c>
      <c r="L113" s="15">
        <f t="shared" si="7"/>
        <v>119099.43960000001</v>
      </c>
      <c r="M113" s="13" t="str">
        <f t="shared" si="8"/>
        <v>Current forecast</v>
      </c>
      <c r="N113" s="13" t="str">
        <f t="shared" si="9"/>
        <v>PASS</v>
      </c>
    </row>
    <row r="114" spans="1:14">
      <c r="A114" s="11">
        <v>46296</v>
      </c>
      <c r="B114" s="6" t="s">
        <v>57</v>
      </c>
      <c r="C114" s="6" t="s">
        <v>1144</v>
      </c>
      <c r="D114" s="6">
        <v>10</v>
      </c>
      <c r="E114" s="24">
        <v>47121.48</v>
      </c>
      <c r="F114" s="6">
        <v>10</v>
      </c>
      <c r="G114" s="12">
        <v>6.0000000000000001E-3</v>
      </c>
      <c r="H114" s="12">
        <v>-4.0000000000000001E-3</v>
      </c>
      <c r="I114" s="12">
        <v>-5.0000000000000001E-3</v>
      </c>
      <c r="J114" s="16">
        <f t="shared" si="5"/>
        <v>0</v>
      </c>
      <c r="K114" s="15">
        <f t="shared" si="6"/>
        <v>0</v>
      </c>
      <c r="L114" s="15">
        <f t="shared" si="7"/>
        <v>46980.115560000006</v>
      </c>
      <c r="M114" s="13" t="str">
        <f t="shared" si="8"/>
        <v>Current forecast</v>
      </c>
      <c r="N114" s="13" t="str">
        <f t="shared" si="9"/>
        <v>PASS</v>
      </c>
    </row>
    <row r="115" spans="1:14">
      <c r="A115" s="11">
        <v>46296</v>
      </c>
      <c r="B115" s="6" t="s">
        <v>57</v>
      </c>
      <c r="C115" s="6" t="s">
        <v>1145</v>
      </c>
      <c r="D115" s="6">
        <v>10</v>
      </c>
      <c r="E115" s="24">
        <v>65234.48</v>
      </c>
      <c r="F115" s="6">
        <v>10</v>
      </c>
      <c r="G115" s="12">
        <v>6.0000000000000001E-3</v>
      </c>
      <c r="H115" s="12">
        <v>1.7999999999999999E-2</v>
      </c>
      <c r="I115" s="12">
        <v>-5.0000000000000001E-3</v>
      </c>
      <c r="J115" s="16">
        <f t="shared" si="5"/>
        <v>0</v>
      </c>
      <c r="K115" s="15">
        <f t="shared" si="6"/>
        <v>0</v>
      </c>
      <c r="L115" s="15">
        <f t="shared" si="7"/>
        <v>66473.935120000009</v>
      </c>
      <c r="M115" s="13" t="str">
        <f t="shared" si="8"/>
        <v>Current forecast</v>
      </c>
      <c r="N115" s="13" t="str">
        <f t="shared" si="9"/>
        <v>PASS</v>
      </c>
    </row>
    <row r="116" spans="1:14">
      <c r="A116" s="11">
        <v>46296</v>
      </c>
      <c r="B116" s="6" t="s">
        <v>61</v>
      </c>
      <c r="C116" s="6" t="s">
        <v>1143</v>
      </c>
      <c r="D116" s="6">
        <v>8</v>
      </c>
      <c r="E116" s="24">
        <v>194655.83</v>
      </c>
      <c r="F116" s="6">
        <v>8</v>
      </c>
      <c r="G116" s="12">
        <v>0</v>
      </c>
      <c r="H116" s="12">
        <v>0.01</v>
      </c>
      <c r="I116" s="12">
        <v>-5.0000000000000001E-3</v>
      </c>
      <c r="J116" s="16">
        <f t="shared" si="5"/>
        <v>0</v>
      </c>
      <c r="K116" s="15">
        <f t="shared" si="6"/>
        <v>0</v>
      </c>
      <c r="L116" s="15">
        <f t="shared" si="7"/>
        <v>195629.10914999997</v>
      </c>
      <c r="M116" s="13" t="str">
        <f t="shared" si="8"/>
        <v>Current forecast</v>
      </c>
      <c r="N116" s="13" t="str">
        <f t="shared" si="9"/>
        <v>PASS</v>
      </c>
    </row>
    <row r="117" spans="1:14">
      <c r="A117" s="11">
        <v>46296</v>
      </c>
      <c r="B117" s="6" t="s">
        <v>61</v>
      </c>
      <c r="C117" s="6" t="s">
        <v>1144</v>
      </c>
      <c r="D117" s="6">
        <v>8</v>
      </c>
      <c r="E117" s="24">
        <v>73077.820000000007</v>
      </c>
      <c r="F117" s="6">
        <v>8</v>
      </c>
      <c r="G117" s="12">
        <v>0</v>
      </c>
      <c r="H117" s="12">
        <v>-4.0000000000000001E-3</v>
      </c>
      <c r="I117" s="12">
        <v>-5.0000000000000001E-3</v>
      </c>
      <c r="J117" s="16">
        <f t="shared" si="5"/>
        <v>0</v>
      </c>
      <c r="K117" s="15">
        <f t="shared" si="6"/>
        <v>0</v>
      </c>
      <c r="L117" s="15">
        <f t="shared" si="7"/>
        <v>72420.119620000012</v>
      </c>
      <c r="M117" s="13" t="str">
        <f t="shared" si="8"/>
        <v>Current forecast</v>
      </c>
      <c r="N117" s="13" t="str">
        <f t="shared" si="9"/>
        <v>PASS</v>
      </c>
    </row>
    <row r="118" spans="1:14">
      <c r="A118" s="11">
        <v>46296</v>
      </c>
      <c r="B118" s="6" t="s">
        <v>61</v>
      </c>
      <c r="C118" s="6" t="s">
        <v>1145</v>
      </c>
      <c r="D118" s="6">
        <v>8</v>
      </c>
      <c r="E118" s="24">
        <v>91382.62</v>
      </c>
      <c r="F118" s="6">
        <v>8</v>
      </c>
      <c r="G118" s="12">
        <v>0</v>
      </c>
      <c r="H118" s="12">
        <v>1.7999999999999999E-2</v>
      </c>
      <c r="I118" s="12">
        <v>-5.0000000000000001E-3</v>
      </c>
      <c r="J118" s="16">
        <f t="shared" si="5"/>
        <v>0</v>
      </c>
      <c r="K118" s="15">
        <f t="shared" si="6"/>
        <v>0</v>
      </c>
      <c r="L118" s="15">
        <f t="shared" si="7"/>
        <v>92570.594059999989</v>
      </c>
      <c r="M118" s="13" t="str">
        <f t="shared" si="8"/>
        <v>Current forecast</v>
      </c>
      <c r="N118" s="13" t="str">
        <f t="shared" si="9"/>
        <v>PASS</v>
      </c>
    </row>
    <row r="119" spans="1:14">
      <c r="A119" s="11">
        <v>46296</v>
      </c>
      <c r="B119" s="6" t="s">
        <v>65</v>
      </c>
      <c r="C119" s="6" t="s">
        <v>1143</v>
      </c>
      <c r="D119" s="6">
        <v>16</v>
      </c>
      <c r="E119" s="24">
        <v>254610.01</v>
      </c>
      <c r="F119" s="6">
        <v>16</v>
      </c>
      <c r="G119" s="12">
        <v>0.02</v>
      </c>
      <c r="H119" s="12">
        <v>0.01</v>
      </c>
      <c r="I119" s="12">
        <v>-5.0000000000000001E-3</v>
      </c>
      <c r="J119" s="16">
        <f t="shared" si="5"/>
        <v>0</v>
      </c>
      <c r="K119" s="15">
        <f t="shared" si="6"/>
        <v>0</v>
      </c>
      <c r="L119" s="15">
        <f t="shared" si="7"/>
        <v>260975.26025000002</v>
      </c>
      <c r="M119" s="13" t="str">
        <f t="shared" si="8"/>
        <v>Current forecast</v>
      </c>
      <c r="N119" s="13" t="str">
        <f t="shared" si="9"/>
        <v>PASS</v>
      </c>
    </row>
    <row r="120" spans="1:14">
      <c r="A120" s="11">
        <v>46296</v>
      </c>
      <c r="B120" s="6" t="s">
        <v>65</v>
      </c>
      <c r="C120" s="6" t="s">
        <v>1144</v>
      </c>
      <c r="D120" s="6">
        <v>16</v>
      </c>
      <c r="E120" s="24">
        <v>94412.24</v>
      </c>
      <c r="F120" s="6">
        <v>16</v>
      </c>
      <c r="G120" s="12">
        <v>0.02</v>
      </c>
      <c r="H120" s="12">
        <v>-4.0000000000000001E-3</v>
      </c>
      <c r="I120" s="12">
        <v>-5.0000000000000001E-3</v>
      </c>
      <c r="J120" s="16">
        <f t="shared" si="5"/>
        <v>0</v>
      </c>
      <c r="K120" s="15">
        <f t="shared" si="6"/>
        <v>0</v>
      </c>
      <c r="L120" s="15">
        <f t="shared" si="7"/>
        <v>95450.774640000003</v>
      </c>
      <c r="M120" s="13" t="str">
        <f t="shared" si="8"/>
        <v>Current forecast</v>
      </c>
      <c r="N120" s="13" t="str">
        <f t="shared" si="9"/>
        <v>PASS</v>
      </c>
    </row>
    <row r="121" spans="1:14">
      <c r="A121" s="11">
        <v>46296</v>
      </c>
      <c r="B121" s="6" t="s">
        <v>65</v>
      </c>
      <c r="C121" s="6" t="s">
        <v>1145</v>
      </c>
      <c r="D121" s="6">
        <v>16</v>
      </c>
      <c r="E121" s="24">
        <v>137641.65</v>
      </c>
      <c r="F121" s="6">
        <v>16</v>
      </c>
      <c r="G121" s="12">
        <v>0.02</v>
      </c>
      <c r="H121" s="12">
        <v>1.7999999999999999E-2</v>
      </c>
      <c r="I121" s="12">
        <v>-5.0000000000000001E-3</v>
      </c>
      <c r="J121" s="16">
        <f t="shared" si="5"/>
        <v>0</v>
      </c>
      <c r="K121" s="15">
        <f t="shared" si="6"/>
        <v>0</v>
      </c>
      <c r="L121" s="15">
        <f t="shared" si="7"/>
        <v>142183.82444999999</v>
      </c>
      <c r="M121" s="13" t="str">
        <f t="shared" si="8"/>
        <v>Current forecast</v>
      </c>
      <c r="N121" s="13" t="str">
        <f t="shared" si="9"/>
        <v>PASS</v>
      </c>
    </row>
    <row r="122" spans="1:14">
      <c r="A122" s="11">
        <v>46296</v>
      </c>
      <c r="B122" s="6" t="s">
        <v>68</v>
      </c>
      <c r="C122" s="6" t="s">
        <v>1143</v>
      </c>
      <c r="D122" s="6">
        <v>18</v>
      </c>
      <c r="E122" s="24">
        <v>302796.71000000002</v>
      </c>
      <c r="F122" s="6">
        <v>18</v>
      </c>
      <c r="G122" s="12">
        <v>0</v>
      </c>
      <c r="H122" s="12">
        <v>0.01</v>
      </c>
      <c r="I122" s="12">
        <v>-5.0000000000000001E-3</v>
      </c>
      <c r="J122" s="16">
        <f t="shared" si="5"/>
        <v>0</v>
      </c>
      <c r="K122" s="15">
        <f t="shared" si="6"/>
        <v>0</v>
      </c>
      <c r="L122" s="15">
        <f t="shared" si="7"/>
        <v>304310.69355000003</v>
      </c>
      <c r="M122" s="13" t="str">
        <f t="shared" si="8"/>
        <v>Current forecast</v>
      </c>
      <c r="N122" s="13" t="str">
        <f t="shared" si="9"/>
        <v>PASS</v>
      </c>
    </row>
    <row r="123" spans="1:14">
      <c r="A123" s="11">
        <v>46296</v>
      </c>
      <c r="B123" s="6" t="s">
        <v>68</v>
      </c>
      <c r="C123" s="6" t="s">
        <v>1144</v>
      </c>
      <c r="D123" s="6">
        <v>18</v>
      </c>
      <c r="E123" s="24">
        <v>110004.31</v>
      </c>
      <c r="F123" s="6">
        <v>18</v>
      </c>
      <c r="G123" s="12">
        <v>0</v>
      </c>
      <c r="H123" s="12">
        <v>-4.0000000000000001E-3</v>
      </c>
      <c r="I123" s="12">
        <v>-5.0000000000000001E-3</v>
      </c>
      <c r="J123" s="16">
        <f t="shared" si="5"/>
        <v>0</v>
      </c>
      <c r="K123" s="15">
        <f t="shared" si="6"/>
        <v>0</v>
      </c>
      <c r="L123" s="15">
        <f t="shared" si="7"/>
        <v>109014.27120999999</v>
      </c>
      <c r="M123" s="13" t="str">
        <f t="shared" si="8"/>
        <v>Current forecast</v>
      </c>
      <c r="N123" s="13" t="str">
        <f t="shared" si="9"/>
        <v>PASS</v>
      </c>
    </row>
    <row r="124" spans="1:14">
      <c r="A124" s="11">
        <v>46296</v>
      </c>
      <c r="B124" s="6" t="s">
        <v>68</v>
      </c>
      <c r="C124" s="6" t="s">
        <v>1145</v>
      </c>
      <c r="D124" s="6">
        <v>18</v>
      </c>
      <c r="E124" s="24">
        <v>153027.57999999999</v>
      </c>
      <c r="F124" s="6">
        <v>18</v>
      </c>
      <c r="G124" s="12">
        <v>0</v>
      </c>
      <c r="H124" s="12">
        <v>1.7999999999999999E-2</v>
      </c>
      <c r="I124" s="12">
        <v>-5.0000000000000001E-3</v>
      </c>
      <c r="J124" s="16">
        <f t="shared" si="5"/>
        <v>0</v>
      </c>
      <c r="K124" s="15">
        <f t="shared" si="6"/>
        <v>0</v>
      </c>
      <c r="L124" s="15">
        <f t="shared" si="7"/>
        <v>155016.93853999997</v>
      </c>
      <c r="M124" s="13" t="str">
        <f t="shared" si="8"/>
        <v>Current forecast</v>
      </c>
      <c r="N124" s="13" t="str">
        <f t="shared" si="9"/>
        <v>PASS</v>
      </c>
    </row>
    <row r="125" spans="1:14">
      <c r="A125" s="11">
        <v>46296</v>
      </c>
      <c r="B125" s="6" t="s">
        <v>71</v>
      </c>
      <c r="C125" s="6" t="s">
        <v>1143</v>
      </c>
      <c r="D125" s="6">
        <v>14</v>
      </c>
      <c r="E125" s="24">
        <v>227185.73</v>
      </c>
      <c r="F125" s="6">
        <v>14</v>
      </c>
      <c r="G125" s="12">
        <v>8.0000000000000002E-3</v>
      </c>
      <c r="H125" s="12">
        <v>0.01</v>
      </c>
      <c r="I125" s="12">
        <v>-5.0000000000000001E-3</v>
      </c>
      <c r="J125" s="16">
        <f t="shared" si="5"/>
        <v>0</v>
      </c>
      <c r="K125" s="15">
        <f t="shared" si="6"/>
        <v>0</v>
      </c>
      <c r="L125" s="15">
        <f t="shared" si="7"/>
        <v>230139.14449000001</v>
      </c>
      <c r="M125" s="13" t="str">
        <f t="shared" si="8"/>
        <v>Current forecast</v>
      </c>
      <c r="N125" s="13" t="str">
        <f t="shared" si="9"/>
        <v>PASS</v>
      </c>
    </row>
    <row r="126" spans="1:14">
      <c r="A126" s="11">
        <v>46296</v>
      </c>
      <c r="B126" s="6" t="s">
        <v>71</v>
      </c>
      <c r="C126" s="6" t="s">
        <v>1144</v>
      </c>
      <c r="D126" s="6">
        <v>14</v>
      </c>
      <c r="E126" s="24">
        <v>68233.11</v>
      </c>
      <c r="F126" s="6">
        <v>14</v>
      </c>
      <c r="G126" s="12">
        <v>8.0000000000000002E-3</v>
      </c>
      <c r="H126" s="12">
        <v>-4.0000000000000001E-3</v>
      </c>
      <c r="I126" s="12">
        <v>-5.0000000000000001E-3</v>
      </c>
      <c r="J126" s="16">
        <f t="shared" si="5"/>
        <v>0</v>
      </c>
      <c r="K126" s="15">
        <f t="shared" si="6"/>
        <v>0</v>
      </c>
      <c r="L126" s="15">
        <f t="shared" si="7"/>
        <v>68164.87689</v>
      </c>
      <c r="M126" s="13" t="str">
        <f t="shared" si="8"/>
        <v>Current forecast</v>
      </c>
      <c r="N126" s="13" t="str">
        <f t="shared" si="9"/>
        <v>PASS</v>
      </c>
    </row>
    <row r="127" spans="1:14">
      <c r="A127" s="11">
        <v>46296</v>
      </c>
      <c r="B127" s="6" t="s">
        <v>71</v>
      </c>
      <c r="C127" s="6" t="s">
        <v>1145</v>
      </c>
      <c r="D127" s="6">
        <v>14</v>
      </c>
      <c r="E127" s="24">
        <v>108272.57</v>
      </c>
      <c r="F127" s="6">
        <v>14</v>
      </c>
      <c r="G127" s="12">
        <v>8.0000000000000002E-3</v>
      </c>
      <c r="H127" s="12">
        <v>1.7999999999999999E-2</v>
      </c>
      <c r="I127" s="12">
        <v>-5.0000000000000001E-3</v>
      </c>
      <c r="J127" s="16">
        <f t="shared" si="5"/>
        <v>0</v>
      </c>
      <c r="K127" s="15">
        <f t="shared" si="6"/>
        <v>0</v>
      </c>
      <c r="L127" s="15">
        <f t="shared" si="7"/>
        <v>110546.29397000001</v>
      </c>
      <c r="M127" s="13" t="str">
        <f t="shared" si="8"/>
        <v>Current forecast</v>
      </c>
      <c r="N127" s="13" t="str">
        <f t="shared" si="9"/>
        <v>PASS</v>
      </c>
    </row>
    <row r="128" spans="1:14">
      <c r="A128" s="11">
        <v>46296</v>
      </c>
      <c r="B128" s="6" t="s">
        <v>74</v>
      </c>
      <c r="C128" s="6" t="s">
        <v>1143</v>
      </c>
      <c r="D128" s="6">
        <v>58</v>
      </c>
      <c r="E128" s="24">
        <v>1173029.93</v>
      </c>
      <c r="F128" s="6">
        <v>57</v>
      </c>
      <c r="G128" s="12">
        <v>0.01</v>
      </c>
      <c r="H128" s="12">
        <v>0.01</v>
      </c>
      <c r="I128" s="12">
        <v>-5.0000000000000001E-3</v>
      </c>
      <c r="J128" s="16">
        <f t="shared" si="5"/>
        <v>1.7543859649122862E-2</v>
      </c>
      <c r="K128" s="15">
        <f t="shared" si="6"/>
        <v>20579.472456140415</v>
      </c>
      <c r="L128" s="15">
        <f t="shared" si="7"/>
        <v>1211204.8514061405</v>
      </c>
      <c r="M128" s="13" t="str">
        <f t="shared" si="8"/>
        <v>Current forecast</v>
      </c>
      <c r="N128" s="13" t="str">
        <f t="shared" si="9"/>
        <v>PASS</v>
      </c>
    </row>
    <row r="129" spans="1:14">
      <c r="A129" s="11">
        <v>46296</v>
      </c>
      <c r="B129" s="6" t="s">
        <v>74</v>
      </c>
      <c r="C129" s="6" t="s">
        <v>1144</v>
      </c>
      <c r="D129" s="6">
        <v>58</v>
      </c>
      <c r="E129" s="24">
        <v>379388.64</v>
      </c>
      <c r="F129" s="6">
        <v>57</v>
      </c>
      <c r="G129" s="12">
        <v>0.01</v>
      </c>
      <c r="H129" s="12">
        <v>-4.0000000000000001E-3</v>
      </c>
      <c r="I129" s="12">
        <v>-5.0000000000000001E-3</v>
      </c>
      <c r="J129" s="16">
        <f t="shared" si="5"/>
        <v>1.7543859649122862E-2</v>
      </c>
      <c r="K129" s="15">
        <f t="shared" si="6"/>
        <v>6655.9410526315996</v>
      </c>
      <c r="L129" s="15">
        <f t="shared" si="7"/>
        <v>386423.96969263162</v>
      </c>
      <c r="M129" s="13" t="str">
        <f t="shared" si="8"/>
        <v>Current forecast</v>
      </c>
      <c r="N129" s="13" t="str">
        <f t="shared" si="9"/>
        <v>PASS</v>
      </c>
    </row>
    <row r="130" spans="1:14">
      <c r="A130" s="11">
        <v>46296</v>
      </c>
      <c r="B130" s="6" t="s">
        <v>74</v>
      </c>
      <c r="C130" s="6" t="s">
        <v>1145</v>
      </c>
      <c r="D130" s="6">
        <v>58</v>
      </c>
      <c r="E130" s="24">
        <v>612691.56000000006</v>
      </c>
      <c r="F130" s="6">
        <v>57</v>
      </c>
      <c r="G130" s="12">
        <v>0.01</v>
      </c>
      <c r="H130" s="12">
        <v>1.7999999999999999E-2</v>
      </c>
      <c r="I130" s="12">
        <v>-5.0000000000000001E-3</v>
      </c>
      <c r="J130" s="16">
        <f t="shared" ref="J130:J193" si="10">IFERROR(D130/F130-1,0)</f>
        <v>1.7543859649122862E-2</v>
      </c>
      <c r="K130" s="15">
        <f t="shared" ref="K130:K193" si="11">E130*J130</f>
        <v>10748.974736842139</v>
      </c>
      <c r="L130" s="15">
        <f t="shared" ref="L130:L193" si="12">E130+K130+E130*(G130+H130+I130)</f>
        <v>637532.44061684213</v>
      </c>
      <c r="M130" s="13" t="str">
        <f t="shared" ref="M130:M193" si="13">IF(YEAR(A130)=2026,"Current forecast",IF(YEAR(A130)=2027,"Budget 1Y","Strategic 3Y"))</f>
        <v>Current forecast</v>
      </c>
      <c r="N130" s="13" t="str">
        <f t="shared" ref="N130:N193" si="14">IF(L130&gt;=0,"PASS","FAIL")</f>
        <v>PASS</v>
      </c>
    </row>
    <row r="131" spans="1:14">
      <c r="A131" s="11">
        <v>46296</v>
      </c>
      <c r="B131" s="6" t="s">
        <v>77</v>
      </c>
      <c r="C131" s="6" t="s">
        <v>1143</v>
      </c>
      <c r="D131" s="6">
        <v>15</v>
      </c>
      <c r="E131" s="24">
        <v>265173.68</v>
      </c>
      <c r="F131" s="6">
        <v>15</v>
      </c>
      <c r="G131" s="12">
        <v>6.0000000000000001E-3</v>
      </c>
      <c r="H131" s="12">
        <v>0.01</v>
      </c>
      <c r="I131" s="12">
        <v>-5.0000000000000001E-3</v>
      </c>
      <c r="J131" s="16">
        <f t="shared" si="10"/>
        <v>0</v>
      </c>
      <c r="K131" s="15">
        <f t="shared" si="11"/>
        <v>0</v>
      </c>
      <c r="L131" s="15">
        <f t="shared" si="12"/>
        <v>268090.59048000001</v>
      </c>
      <c r="M131" s="13" t="str">
        <f t="shared" si="13"/>
        <v>Current forecast</v>
      </c>
      <c r="N131" s="13" t="str">
        <f t="shared" si="14"/>
        <v>PASS</v>
      </c>
    </row>
    <row r="132" spans="1:14">
      <c r="A132" s="11">
        <v>46296</v>
      </c>
      <c r="B132" s="6" t="s">
        <v>77</v>
      </c>
      <c r="C132" s="6" t="s">
        <v>1144</v>
      </c>
      <c r="D132" s="6">
        <v>15</v>
      </c>
      <c r="E132" s="24">
        <v>98196.2</v>
      </c>
      <c r="F132" s="6">
        <v>15</v>
      </c>
      <c r="G132" s="12">
        <v>6.0000000000000001E-3</v>
      </c>
      <c r="H132" s="12">
        <v>-4.0000000000000001E-3</v>
      </c>
      <c r="I132" s="12">
        <v>-5.0000000000000001E-3</v>
      </c>
      <c r="J132" s="16">
        <f t="shared" si="10"/>
        <v>0</v>
      </c>
      <c r="K132" s="15">
        <f t="shared" si="11"/>
        <v>0</v>
      </c>
      <c r="L132" s="15">
        <f t="shared" si="12"/>
        <v>97901.611399999994</v>
      </c>
      <c r="M132" s="13" t="str">
        <f t="shared" si="13"/>
        <v>Current forecast</v>
      </c>
      <c r="N132" s="13" t="str">
        <f t="shared" si="14"/>
        <v>PASS</v>
      </c>
    </row>
    <row r="133" spans="1:14">
      <c r="A133" s="11">
        <v>46296</v>
      </c>
      <c r="B133" s="6" t="s">
        <v>77</v>
      </c>
      <c r="C133" s="6" t="s">
        <v>1145</v>
      </c>
      <c r="D133" s="6">
        <v>15</v>
      </c>
      <c r="E133" s="24">
        <v>176203.92</v>
      </c>
      <c r="F133" s="6">
        <v>15</v>
      </c>
      <c r="G133" s="12">
        <v>6.0000000000000001E-3</v>
      </c>
      <c r="H133" s="12">
        <v>1.7999999999999999E-2</v>
      </c>
      <c r="I133" s="12">
        <v>-5.0000000000000001E-3</v>
      </c>
      <c r="J133" s="16">
        <f t="shared" si="10"/>
        <v>0</v>
      </c>
      <c r="K133" s="15">
        <f t="shared" si="11"/>
        <v>0</v>
      </c>
      <c r="L133" s="15">
        <f t="shared" si="12"/>
        <v>179551.79448000001</v>
      </c>
      <c r="M133" s="13" t="str">
        <f t="shared" si="13"/>
        <v>Current forecast</v>
      </c>
      <c r="N133" s="13" t="str">
        <f t="shared" si="14"/>
        <v>PASS</v>
      </c>
    </row>
    <row r="134" spans="1:14">
      <c r="A134" s="11">
        <v>46296</v>
      </c>
      <c r="B134" s="6" t="s">
        <v>80</v>
      </c>
      <c r="C134" s="6" t="s">
        <v>1143</v>
      </c>
      <c r="D134" s="6">
        <v>18</v>
      </c>
      <c r="E134" s="24">
        <v>338264.79</v>
      </c>
      <c r="F134" s="6">
        <v>18</v>
      </c>
      <c r="G134" s="12">
        <v>4.0000000000000001E-3</v>
      </c>
      <c r="H134" s="12">
        <v>0.01</v>
      </c>
      <c r="I134" s="12">
        <v>-5.0000000000000001E-3</v>
      </c>
      <c r="J134" s="16">
        <f t="shared" si="10"/>
        <v>0</v>
      </c>
      <c r="K134" s="15">
        <f t="shared" si="11"/>
        <v>0</v>
      </c>
      <c r="L134" s="15">
        <f t="shared" si="12"/>
        <v>341309.17310999997</v>
      </c>
      <c r="M134" s="13" t="str">
        <f t="shared" si="13"/>
        <v>Current forecast</v>
      </c>
      <c r="N134" s="13" t="str">
        <f t="shared" si="14"/>
        <v>PASS</v>
      </c>
    </row>
    <row r="135" spans="1:14">
      <c r="A135" s="11">
        <v>46296</v>
      </c>
      <c r="B135" s="6" t="s">
        <v>80</v>
      </c>
      <c r="C135" s="6" t="s">
        <v>1144</v>
      </c>
      <c r="D135" s="6">
        <v>18</v>
      </c>
      <c r="E135" s="24">
        <v>131808.35999999999</v>
      </c>
      <c r="F135" s="6">
        <v>18</v>
      </c>
      <c r="G135" s="12">
        <v>4.0000000000000001E-3</v>
      </c>
      <c r="H135" s="12">
        <v>-4.0000000000000001E-3</v>
      </c>
      <c r="I135" s="12">
        <v>-5.0000000000000001E-3</v>
      </c>
      <c r="J135" s="16">
        <f t="shared" si="10"/>
        <v>0</v>
      </c>
      <c r="K135" s="15">
        <f t="shared" si="11"/>
        <v>0</v>
      </c>
      <c r="L135" s="15">
        <f t="shared" si="12"/>
        <v>131149.31819999998</v>
      </c>
      <c r="M135" s="13" t="str">
        <f t="shared" si="13"/>
        <v>Current forecast</v>
      </c>
      <c r="N135" s="13" t="str">
        <f t="shared" si="14"/>
        <v>PASS</v>
      </c>
    </row>
    <row r="136" spans="1:14">
      <c r="A136" s="11">
        <v>46296</v>
      </c>
      <c r="B136" s="6" t="s">
        <v>80</v>
      </c>
      <c r="C136" s="6" t="s">
        <v>1145</v>
      </c>
      <c r="D136" s="6">
        <v>18</v>
      </c>
      <c r="E136" s="24">
        <v>184651.57</v>
      </c>
      <c r="F136" s="6">
        <v>18</v>
      </c>
      <c r="G136" s="12">
        <v>4.0000000000000001E-3</v>
      </c>
      <c r="H136" s="12">
        <v>1.7999999999999999E-2</v>
      </c>
      <c r="I136" s="12">
        <v>-5.0000000000000001E-3</v>
      </c>
      <c r="J136" s="16">
        <f t="shared" si="10"/>
        <v>0</v>
      </c>
      <c r="K136" s="15">
        <f t="shared" si="11"/>
        <v>0</v>
      </c>
      <c r="L136" s="15">
        <f t="shared" si="12"/>
        <v>187790.64668999999</v>
      </c>
      <c r="M136" s="13" t="str">
        <f t="shared" si="13"/>
        <v>Current forecast</v>
      </c>
      <c r="N136" s="13" t="str">
        <f t="shared" si="14"/>
        <v>PASS</v>
      </c>
    </row>
    <row r="137" spans="1:14">
      <c r="A137" s="11">
        <v>46296</v>
      </c>
      <c r="B137" s="6" t="s">
        <v>82</v>
      </c>
      <c r="C137" s="6" t="s">
        <v>1143</v>
      </c>
      <c r="D137" s="6">
        <v>18</v>
      </c>
      <c r="E137" s="24">
        <v>381450.69</v>
      </c>
      <c r="F137" s="6">
        <v>17</v>
      </c>
      <c r="G137" s="12">
        <v>1.4999999999999999E-2</v>
      </c>
      <c r="H137" s="12">
        <v>0.01</v>
      </c>
      <c r="I137" s="12">
        <v>-5.0000000000000001E-3</v>
      </c>
      <c r="J137" s="16">
        <f t="shared" si="10"/>
        <v>5.8823529411764719E-2</v>
      </c>
      <c r="K137" s="15">
        <f t="shared" si="11"/>
        <v>22438.275882352948</v>
      </c>
      <c r="L137" s="15">
        <f t="shared" si="12"/>
        <v>411517.97968235298</v>
      </c>
      <c r="M137" s="13" t="str">
        <f t="shared" si="13"/>
        <v>Current forecast</v>
      </c>
      <c r="N137" s="13" t="str">
        <f t="shared" si="14"/>
        <v>PASS</v>
      </c>
    </row>
    <row r="138" spans="1:14">
      <c r="A138" s="11">
        <v>46296</v>
      </c>
      <c r="B138" s="6" t="s">
        <v>82</v>
      </c>
      <c r="C138" s="6" t="s">
        <v>1144</v>
      </c>
      <c r="D138" s="6">
        <v>18</v>
      </c>
      <c r="E138" s="24">
        <v>152738.89000000001</v>
      </c>
      <c r="F138" s="6">
        <v>17</v>
      </c>
      <c r="G138" s="12">
        <v>1.4999999999999999E-2</v>
      </c>
      <c r="H138" s="12">
        <v>-4.0000000000000001E-3</v>
      </c>
      <c r="I138" s="12">
        <v>-5.0000000000000001E-3</v>
      </c>
      <c r="J138" s="16">
        <f t="shared" si="10"/>
        <v>5.8823529411764719E-2</v>
      </c>
      <c r="K138" s="15">
        <f t="shared" si="11"/>
        <v>8984.6405882352974</v>
      </c>
      <c r="L138" s="15">
        <f t="shared" si="12"/>
        <v>162639.96392823529</v>
      </c>
      <c r="M138" s="13" t="str">
        <f t="shared" si="13"/>
        <v>Current forecast</v>
      </c>
      <c r="N138" s="13" t="str">
        <f t="shared" si="14"/>
        <v>PASS</v>
      </c>
    </row>
    <row r="139" spans="1:14">
      <c r="A139" s="11">
        <v>46296</v>
      </c>
      <c r="B139" s="6" t="s">
        <v>82</v>
      </c>
      <c r="C139" s="6" t="s">
        <v>1145</v>
      </c>
      <c r="D139" s="6">
        <v>18</v>
      </c>
      <c r="E139" s="24">
        <v>203758.2</v>
      </c>
      <c r="F139" s="6">
        <v>17</v>
      </c>
      <c r="G139" s="12">
        <v>1.4999999999999999E-2</v>
      </c>
      <c r="H139" s="12">
        <v>1.7999999999999999E-2</v>
      </c>
      <c r="I139" s="12">
        <v>-5.0000000000000001E-3</v>
      </c>
      <c r="J139" s="16">
        <f t="shared" si="10"/>
        <v>5.8823529411764719E-2</v>
      </c>
      <c r="K139" s="15">
        <f t="shared" si="11"/>
        <v>11985.776470588238</v>
      </c>
      <c r="L139" s="15">
        <f t="shared" si="12"/>
        <v>221449.20607058823</v>
      </c>
      <c r="M139" s="13" t="str">
        <f t="shared" si="13"/>
        <v>Current forecast</v>
      </c>
      <c r="N139" s="13" t="str">
        <f t="shared" si="14"/>
        <v>PASS</v>
      </c>
    </row>
    <row r="140" spans="1:14">
      <c r="A140" s="11">
        <v>46296</v>
      </c>
      <c r="B140" s="6" t="s">
        <v>83</v>
      </c>
      <c r="C140" s="6" t="s">
        <v>1143</v>
      </c>
      <c r="D140" s="6">
        <v>21</v>
      </c>
      <c r="E140" s="24">
        <v>439436.95</v>
      </c>
      <c r="F140" s="6">
        <v>21</v>
      </c>
      <c r="G140" s="12">
        <v>5.0000000000000001E-3</v>
      </c>
      <c r="H140" s="12">
        <v>0.01</v>
      </c>
      <c r="I140" s="12">
        <v>-5.0000000000000001E-3</v>
      </c>
      <c r="J140" s="16">
        <f t="shared" si="10"/>
        <v>0</v>
      </c>
      <c r="K140" s="15">
        <f t="shared" si="11"/>
        <v>0</v>
      </c>
      <c r="L140" s="15">
        <f t="shared" si="12"/>
        <v>443831.31949999998</v>
      </c>
      <c r="M140" s="13" t="str">
        <f t="shared" si="13"/>
        <v>Current forecast</v>
      </c>
      <c r="N140" s="13" t="str">
        <f t="shared" si="14"/>
        <v>PASS</v>
      </c>
    </row>
    <row r="141" spans="1:14">
      <c r="A141" s="11">
        <v>46296</v>
      </c>
      <c r="B141" s="6" t="s">
        <v>83</v>
      </c>
      <c r="C141" s="6" t="s">
        <v>1144</v>
      </c>
      <c r="D141" s="6">
        <v>21</v>
      </c>
      <c r="E141" s="24">
        <v>169898.87</v>
      </c>
      <c r="F141" s="6">
        <v>21</v>
      </c>
      <c r="G141" s="12">
        <v>5.0000000000000001E-3</v>
      </c>
      <c r="H141" s="12">
        <v>-4.0000000000000001E-3</v>
      </c>
      <c r="I141" s="12">
        <v>-5.0000000000000001E-3</v>
      </c>
      <c r="J141" s="16">
        <f t="shared" si="10"/>
        <v>0</v>
      </c>
      <c r="K141" s="15">
        <f t="shared" si="11"/>
        <v>0</v>
      </c>
      <c r="L141" s="15">
        <f t="shared" si="12"/>
        <v>169219.27452000001</v>
      </c>
      <c r="M141" s="13" t="str">
        <f t="shared" si="13"/>
        <v>Current forecast</v>
      </c>
      <c r="N141" s="13" t="str">
        <f t="shared" si="14"/>
        <v>PASS</v>
      </c>
    </row>
    <row r="142" spans="1:14">
      <c r="A142" s="11">
        <v>46296</v>
      </c>
      <c r="B142" s="6" t="s">
        <v>83</v>
      </c>
      <c r="C142" s="6" t="s">
        <v>1145</v>
      </c>
      <c r="D142" s="6">
        <v>21</v>
      </c>
      <c r="E142" s="24">
        <v>247842.57</v>
      </c>
      <c r="F142" s="6">
        <v>21</v>
      </c>
      <c r="G142" s="12">
        <v>5.0000000000000001E-3</v>
      </c>
      <c r="H142" s="12">
        <v>1.7999999999999999E-2</v>
      </c>
      <c r="I142" s="12">
        <v>-5.0000000000000001E-3</v>
      </c>
      <c r="J142" s="16">
        <f t="shared" si="10"/>
        <v>0</v>
      </c>
      <c r="K142" s="15">
        <f t="shared" si="11"/>
        <v>0</v>
      </c>
      <c r="L142" s="15">
        <f t="shared" si="12"/>
        <v>252303.73626000001</v>
      </c>
      <c r="M142" s="13" t="str">
        <f t="shared" si="13"/>
        <v>Current forecast</v>
      </c>
      <c r="N142" s="13" t="str">
        <f t="shared" si="14"/>
        <v>PASS</v>
      </c>
    </row>
    <row r="143" spans="1:14">
      <c r="A143" s="11">
        <v>46296</v>
      </c>
      <c r="B143" s="6" t="s">
        <v>84</v>
      </c>
      <c r="C143" s="6" t="s">
        <v>1143</v>
      </c>
      <c r="D143" s="6">
        <v>25</v>
      </c>
      <c r="E143" s="24">
        <v>472024.87</v>
      </c>
      <c r="F143" s="6">
        <v>26</v>
      </c>
      <c r="G143" s="12">
        <v>1.2E-2</v>
      </c>
      <c r="H143" s="12">
        <v>0.01</v>
      </c>
      <c r="I143" s="12">
        <v>-5.0000000000000001E-3</v>
      </c>
      <c r="J143" s="16">
        <f t="shared" si="10"/>
        <v>-3.8461538461538436E-2</v>
      </c>
      <c r="K143" s="15">
        <f t="shared" si="11"/>
        <v>-18154.80269230768</v>
      </c>
      <c r="L143" s="15">
        <f t="shared" si="12"/>
        <v>461894.49009769229</v>
      </c>
      <c r="M143" s="13" t="str">
        <f t="shared" si="13"/>
        <v>Current forecast</v>
      </c>
      <c r="N143" s="13" t="str">
        <f t="shared" si="14"/>
        <v>PASS</v>
      </c>
    </row>
    <row r="144" spans="1:14">
      <c r="A144" s="11">
        <v>46296</v>
      </c>
      <c r="B144" s="6" t="s">
        <v>84</v>
      </c>
      <c r="C144" s="6" t="s">
        <v>1144</v>
      </c>
      <c r="D144" s="6">
        <v>25</v>
      </c>
      <c r="E144" s="24">
        <v>178951.13</v>
      </c>
      <c r="F144" s="6">
        <v>26</v>
      </c>
      <c r="G144" s="12">
        <v>1.2E-2</v>
      </c>
      <c r="H144" s="12">
        <v>-4.0000000000000001E-3</v>
      </c>
      <c r="I144" s="12">
        <v>-5.0000000000000001E-3</v>
      </c>
      <c r="J144" s="16">
        <f t="shared" si="10"/>
        <v>-3.8461538461538436E-2</v>
      </c>
      <c r="K144" s="15">
        <f t="shared" si="11"/>
        <v>-6882.7357692307651</v>
      </c>
      <c r="L144" s="15">
        <f t="shared" si="12"/>
        <v>172605.24762076925</v>
      </c>
      <c r="M144" s="13" t="str">
        <f t="shared" si="13"/>
        <v>Current forecast</v>
      </c>
      <c r="N144" s="13" t="str">
        <f t="shared" si="14"/>
        <v>PASS</v>
      </c>
    </row>
    <row r="145" spans="1:14">
      <c r="A145" s="11">
        <v>46296</v>
      </c>
      <c r="B145" s="6" t="s">
        <v>84</v>
      </c>
      <c r="C145" s="6" t="s">
        <v>1145</v>
      </c>
      <c r="D145" s="6">
        <v>25</v>
      </c>
      <c r="E145" s="24">
        <v>253471.99</v>
      </c>
      <c r="F145" s="6">
        <v>26</v>
      </c>
      <c r="G145" s="12">
        <v>1.2E-2</v>
      </c>
      <c r="H145" s="12">
        <v>1.7999999999999999E-2</v>
      </c>
      <c r="I145" s="12">
        <v>-5.0000000000000001E-3</v>
      </c>
      <c r="J145" s="16">
        <f t="shared" si="10"/>
        <v>-3.8461538461538436E-2</v>
      </c>
      <c r="K145" s="15">
        <f t="shared" si="11"/>
        <v>-9748.9226923076858</v>
      </c>
      <c r="L145" s="15">
        <f t="shared" si="12"/>
        <v>250059.86705769232</v>
      </c>
      <c r="M145" s="13" t="str">
        <f t="shared" si="13"/>
        <v>Current forecast</v>
      </c>
      <c r="N145" s="13" t="str">
        <f t="shared" si="14"/>
        <v>PASS</v>
      </c>
    </row>
    <row r="146" spans="1:14">
      <c r="A146" s="11">
        <v>46327</v>
      </c>
      <c r="B146" s="6" t="s">
        <v>53</v>
      </c>
      <c r="C146" s="6" t="s">
        <v>1143</v>
      </c>
      <c r="D146" s="6">
        <v>8</v>
      </c>
      <c r="E146" s="24">
        <v>183386.55</v>
      </c>
      <c r="F146" s="6">
        <v>8</v>
      </c>
      <c r="G146" s="12">
        <v>1.7999999999999999E-2</v>
      </c>
      <c r="H146" s="12">
        <v>0.01</v>
      </c>
      <c r="I146" s="12">
        <v>-5.0000000000000001E-3</v>
      </c>
      <c r="J146" s="16">
        <f t="shared" si="10"/>
        <v>0</v>
      </c>
      <c r="K146" s="15">
        <f t="shared" si="11"/>
        <v>0</v>
      </c>
      <c r="L146" s="15">
        <f t="shared" si="12"/>
        <v>187604.44064999997</v>
      </c>
      <c r="M146" s="13" t="str">
        <f t="shared" si="13"/>
        <v>Current forecast</v>
      </c>
      <c r="N146" s="13" t="str">
        <f t="shared" si="14"/>
        <v>PASS</v>
      </c>
    </row>
    <row r="147" spans="1:14">
      <c r="A147" s="11">
        <v>46327</v>
      </c>
      <c r="B147" s="6" t="s">
        <v>53</v>
      </c>
      <c r="C147" s="6" t="s">
        <v>1144</v>
      </c>
      <c r="D147" s="6">
        <v>8</v>
      </c>
      <c r="E147" s="24">
        <v>73723.039999999994</v>
      </c>
      <c r="F147" s="6">
        <v>8</v>
      </c>
      <c r="G147" s="12">
        <v>1.7999999999999999E-2</v>
      </c>
      <c r="H147" s="12">
        <v>-4.0000000000000001E-3</v>
      </c>
      <c r="I147" s="12">
        <v>-5.0000000000000001E-3</v>
      </c>
      <c r="J147" s="16">
        <f t="shared" si="10"/>
        <v>0</v>
      </c>
      <c r="K147" s="15">
        <f t="shared" si="11"/>
        <v>0</v>
      </c>
      <c r="L147" s="15">
        <f t="shared" si="12"/>
        <v>74386.547359999997</v>
      </c>
      <c r="M147" s="13" t="str">
        <f t="shared" si="13"/>
        <v>Current forecast</v>
      </c>
      <c r="N147" s="13" t="str">
        <f t="shared" si="14"/>
        <v>PASS</v>
      </c>
    </row>
    <row r="148" spans="1:14">
      <c r="A148" s="11">
        <v>46327</v>
      </c>
      <c r="B148" s="6" t="s">
        <v>53</v>
      </c>
      <c r="C148" s="6" t="s">
        <v>1145</v>
      </c>
      <c r="D148" s="6">
        <v>8</v>
      </c>
      <c r="E148" s="24">
        <v>104575.27</v>
      </c>
      <c r="F148" s="6">
        <v>8</v>
      </c>
      <c r="G148" s="12">
        <v>1.7999999999999999E-2</v>
      </c>
      <c r="H148" s="12">
        <v>1.7999999999999999E-2</v>
      </c>
      <c r="I148" s="12">
        <v>-5.0000000000000001E-3</v>
      </c>
      <c r="J148" s="16">
        <f t="shared" si="10"/>
        <v>0</v>
      </c>
      <c r="K148" s="15">
        <f t="shared" si="11"/>
        <v>0</v>
      </c>
      <c r="L148" s="15">
        <f t="shared" si="12"/>
        <v>107817.10337</v>
      </c>
      <c r="M148" s="13" t="str">
        <f t="shared" si="13"/>
        <v>Current forecast</v>
      </c>
      <c r="N148" s="13" t="str">
        <f t="shared" si="14"/>
        <v>PASS</v>
      </c>
    </row>
    <row r="149" spans="1:14">
      <c r="A149" s="11">
        <v>46327</v>
      </c>
      <c r="B149" s="6" t="s">
        <v>57</v>
      </c>
      <c r="C149" s="6" t="s">
        <v>1143</v>
      </c>
      <c r="D149" s="6">
        <v>10</v>
      </c>
      <c r="E149" s="24">
        <v>131199.79</v>
      </c>
      <c r="F149" s="6">
        <v>10</v>
      </c>
      <c r="G149" s="12">
        <v>6.0000000000000001E-3</v>
      </c>
      <c r="H149" s="12">
        <v>0.01</v>
      </c>
      <c r="I149" s="12">
        <v>-5.0000000000000001E-3</v>
      </c>
      <c r="J149" s="16">
        <f t="shared" si="10"/>
        <v>0</v>
      </c>
      <c r="K149" s="15">
        <f t="shared" si="11"/>
        <v>0</v>
      </c>
      <c r="L149" s="15">
        <f t="shared" si="12"/>
        <v>132642.98769000001</v>
      </c>
      <c r="M149" s="13" t="str">
        <f t="shared" si="13"/>
        <v>Current forecast</v>
      </c>
      <c r="N149" s="13" t="str">
        <f t="shared" si="14"/>
        <v>PASS</v>
      </c>
    </row>
    <row r="150" spans="1:14">
      <c r="A150" s="11">
        <v>46327</v>
      </c>
      <c r="B150" s="6" t="s">
        <v>57</v>
      </c>
      <c r="C150" s="6" t="s">
        <v>1144</v>
      </c>
      <c r="D150" s="6">
        <v>10</v>
      </c>
      <c r="E150" s="24">
        <v>46427.96</v>
      </c>
      <c r="F150" s="6">
        <v>10</v>
      </c>
      <c r="G150" s="12">
        <v>6.0000000000000001E-3</v>
      </c>
      <c r="H150" s="12">
        <v>-4.0000000000000001E-3</v>
      </c>
      <c r="I150" s="12">
        <v>-5.0000000000000001E-3</v>
      </c>
      <c r="J150" s="16">
        <f t="shared" si="10"/>
        <v>0</v>
      </c>
      <c r="K150" s="15">
        <f t="shared" si="11"/>
        <v>0</v>
      </c>
      <c r="L150" s="15">
        <f t="shared" si="12"/>
        <v>46288.676119999996</v>
      </c>
      <c r="M150" s="13" t="str">
        <f t="shared" si="13"/>
        <v>Current forecast</v>
      </c>
      <c r="N150" s="13" t="str">
        <f t="shared" si="14"/>
        <v>PASS</v>
      </c>
    </row>
    <row r="151" spans="1:14">
      <c r="A151" s="11">
        <v>46327</v>
      </c>
      <c r="B151" s="6" t="s">
        <v>57</v>
      </c>
      <c r="C151" s="6" t="s">
        <v>1145</v>
      </c>
      <c r="D151" s="6">
        <v>10</v>
      </c>
      <c r="E151" s="24">
        <v>75619.179999999993</v>
      </c>
      <c r="F151" s="6">
        <v>10</v>
      </c>
      <c r="G151" s="12">
        <v>6.0000000000000001E-3</v>
      </c>
      <c r="H151" s="12">
        <v>1.7999999999999999E-2</v>
      </c>
      <c r="I151" s="12">
        <v>-5.0000000000000001E-3</v>
      </c>
      <c r="J151" s="16">
        <f t="shared" si="10"/>
        <v>0</v>
      </c>
      <c r="K151" s="15">
        <f t="shared" si="11"/>
        <v>0</v>
      </c>
      <c r="L151" s="15">
        <f t="shared" si="12"/>
        <v>77055.94442</v>
      </c>
      <c r="M151" s="13" t="str">
        <f t="shared" si="13"/>
        <v>Current forecast</v>
      </c>
      <c r="N151" s="13" t="str">
        <f t="shared" si="14"/>
        <v>PASS</v>
      </c>
    </row>
    <row r="152" spans="1:14">
      <c r="A152" s="11">
        <v>46327</v>
      </c>
      <c r="B152" s="6" t="s">
        <v>61</v>
      </c>
      <c r="C152" s="6" t="s">
        <v>1143</v>
      </c>
      <c r="D152" s="6">
        <v>8</v>
      </c>
      <c r="E152" s="24">
        <v>194972.84</v>
      </c>
      <c r="F152" s="6">
        <v>8</v>
      </c>
      <c r="G152" s="12">
        <v>0</v>
      </c>
      <c r="H152" s="12">
        <v>0.01</v>
      </c>
      <c r="I152" s="12">
        <v>-5.0000000000000001E-3</v>
      </c>
      <c r="J152" s="16">
        <f t="shared" si="10"/>
        <v>0</v>
      </c>
      <c r="K152" s="15">
        <f t="shared" si="11"/>
        <v>0</v>
      </c>
      <c r="L152" s="15">
        <f t="shared" si="12"/>
        <v>195947.70420000001</v>
      </c>
      <c r="M152" s="13" t="str">
        <f t="shared" si="13"/>
        <v>Current forecast</v>
      </c>
      <c r="N152" s="13" t="str">
        <f t="shared" si="14"/>
        <v>PASS</v>
      </c>
    </row>
    <row r="153" spans="1:14">
      <c r="A153" s="11">
        <v>46327</v>
      </c>
      <c r="B153" s="6" t="s">
        <v>61</v>
      </c>
      <c r="C153" s="6" t="s">
        <v>1144</v>
      </c>
      <c r="D153" s="6">
        <v>8</v>
      </c>
      <c r="E153" s="24">
        <v>64335.56</v>
      </c>
      <c r="F153" s="6">
        <v>8</v>
      </c>
      <c r="G153" s="12">
        <v>0</v>
      </c>
      <c r="H153" s="12">
        <v>-4.0000000000000001E-3</v>
      </c>
      <c r="I153" s="12">
        <v>-5.0000000000000001E-3</v>
      </c>
      <c r="J153" s="16">
        <f t="shared" si="10"/>
        <v>0</v>
      </c>
      <c r="K153" s="15">
        <f t="shared" si="11"/>
        <v>0</v>
      </c>
      <c r="L153" s="15">
        <f t="shared" si="12"/>
        <v>63756.539959999995</v>
      </c>
      <c r="M153" s="13" t="str">
        <f t="shared" si="13"/>
        <v>Current forecast</v>
      </c>
      <c r="N153" s="13" t="str">
        <f t="shared" si="14"/>
        <v>PASS</v>
      </c>
    </row>
    <row r="154" spans="1:14">
      <c r="A154" s="11">
        <v>46327</v>
      </c>
      <c r="B154" s="6" t="s">
        <v>61</v>
      </c>
      <c r="C154" s="6" t="s">
        <v>1145</v>
      </c>
      <c r="D154" s="6">
        <v>8</v>
      </c>
      <c r="E154" s="24">
        <v>91006.78</v>
      </c>
      <c r="F154" s="6">
        <v>8</v>
      </c>
      <c r="G154" s="12">
        <v>0</v>
      </c>
      <c r="H154" s="12">
        <v>1.7999999999999999E-2</v>
      </c>
      <c r="I154" s="12">
        <v>-5.0000000000000001E-3</v>
      </c>
      <c r="J154" s="16">
        <f t="shared" si="10"/>
        <v>0</v>
      </c>
      <c r="K154" s="15">
        <f t="shared" si="11"/>
        <v>0</v>
      </c>
      <c r="L154" s="15">
        <f t="shared" si="12"/>
        <v>92189.868140000006</v>
      </c>
      <c r="M154" s="13" t="str">
        <f t="shared" si="13"/>
        <v>Current forecast</v>
      </c>
      <c r="N154" s="13" t="str">
        <f t="shared" si="14"/>
        <v>PASS</v>
      </c>
    </row>
    <row r="155" spans="1:14">
      <c r="A155" s="11">
        <v>46327</v>
      </c>
      <c r="B155" s="6" t="s">
        <v>65</v>
      </c>
      <c r="C155" s="6" t="s">
        <v>1143</v>
      </c>
      <c r="D155" s="6">
        <v>16</v>
      </c>
      <c r="E155" s="24">
        <v>362080.94</v>
      </c>
      <c r="F155" s="6">
        <v>16</v>
      </c>
      <c r="G155" s="12">
        <v>0.02</v>
      </c>
      <c r="H155" s="12">
        <v>0.01</v>
      </c>
      <c r="I155" s="12">
        <v>-5.0000000000000001E-3</v>
      </c>
      <c r="J155" s="16">
        <f t="shared" si="10"/>
        <v>0</v>
      </c>
      <c r="K155" s="15">
        <f t="shared" si="11"/>
        <v>0</v>
      </c>
      <c r="L155" s="15">
        <f t="shared" si="12"/>
        <v>371132.96350000001</v>
      </c>
      <c r="M155" s="13" t="str">
        <f t="shared" si="13"/>
        <v>Current forecast</v>
      </c>
      <c r="N155" s="13" t="str">
        <f t="shared" si="14"/>
        <v>PASS</v>
      </c>
    </row>
    <row r="156" spans="1:14">
      <c r="A156" s="11">
        <v>46327</v>
      </c>
      <c r="B156" s="6" t="s">
        <v>65</v>
      </c>
      <c r="C156" s="6" t="s">
        <v>1144</v>
      </c>
      <c r="D156" s="6">
        <v>16</v>
      </c>
      <c r="E156" s="24">
        <v>140162.59</v>
      </c>
      <c r="F156" s="6">
        <v>16</v>
      </c>
      <c r="G156" s="12">
        <v>0.02</v>
      </c>
      <c r="H156" s="12">
        <v>-4.0000000000000001E-3</v>
      </c>
      <c r="I156" s="12">
        <v>-5.0000000000000001E-3</v>
      </c>
      <c r="J156" s="16">
        <f t="shared" si="10"/>
        <v>0</v>
      </c>
      <c r="K156" s="15">
        <f t="shared" si="11"/>
        <v>0</v>
      </c>
      <c r="L156" s="15">
        <f t="shared" si="12"/>
        <v>141704.37849</v>
      </c>
      <c r="M156" s="13" t="str">
        <f t="shared" si="13"/>
        <v>Current forecast</v>
      </c>
      <c r="N156" s="13" t="str">
        <f t="shared" si="14"/>
        <v>PASS</v>
      </c>
    </row>
    <row r="157" spans="1:14">
      <c r="A157" s="11">
        <v>46327</v>
      </c>
      <c r="B157" s="6" t="s">
        <v>65</v>
      </c>
      <c r="C157" s="6" t="s">
        <v>1145</v>
      </c>
      <c r="D157" s="6">
        <v>16</v>
      </c>
      <c r="E157" s="24">
        <v>182982.09</v>
      </c>
      <c r="F157" s="6">
        <v>16</v>
      </c>
      <c r="G157" s="12">
        <v>0.02</v>
      </c>
      <c r="H157" s="12">
        <v>1.7999999999999999E-2</v>
      </c>
      <c r="I157" s="12">
        <v>-5.0000000000000001E-3</v>
      </c>
      <c r="J157" s="16">
        <f t="shared" si="10"/>
        <v>0</v>
      </c>
      <c r="K157" s="15">
        <f t="shared" si="11"/>
        <v>0</v>
      </c>
      <c r="L157" s="15">
        <f t="shared" si="12"/>
        <v>189020.49896999999</v>
      </c>
      <c r="M157" s="13" t="str">
        <f t="shared" si="13"/>
        <v>Current forecast</v>
      </c>
      <c r="N157" s="13" t="str">
        <f t="shared" si="14"/>
        <v>PASS</v>
      </c>
    </row>
    <row r="158" spans="1:14">
      <c r="A158" s="11">
        <v>46327</v>
      </c>
      <c r="B158" s="6" t="s">
        <v>68</v>
      </c>
      <c r="C158" s="6" t="s">
        <v>1143</v>
      </c>
      <c r="D158" s="6">
        <v>18</v>
      </c>
      <c r="E158" s="24">
        <v>346642.75</v>
      </c>
      <c r="F158" s="6">
        <v>18</v>
      </c>
      <c r="G158" s="12">
        <v>0</v>
      </c>
      <c r="H158" s="12">
        <v>0.01</v>
      </c>
      <c r="I158" s="12">
        <v>-5.0000000000000001E-3</v>
      </c>
      <c r="J158" s="16">
        <f t="shared" si="10"/>
        <v>0</v>
      </c>
      <c r="K158" s="15">
        <f t="shared" si="11"/>
        <v>0</v>
      </c>
      <c r="L158" s="15">
        <f t="shared" si="12"/>
        <v>348375.96375</v>
      </c>
      <c r="M158" s="13" t="str">
        <f t="shared" si="13"/>
        <v>Current forecast</v>
      </c>
      <c r="N158" s="13" t="str">
        <f t="shared" si="14"/>
        <v>PASS</v>
      </c>
    </row>
    <row r="159" spans="1:14">
      <c r="A159" s="11">
        <v>46327</v>
      </c>
      <c r="B159" s="6" t="s">
        <v>68</v>
      </c>
      <c r="C159" s="6" t="s">
        <v>1144</v>
      </c>
      <c r="D159" s="6">
        <v>18</v>
      </c>
      <c r="E159" s="24">
        <v>116450.33</v>
      </c>
      <c r="F159" s="6">
        <v>18</v>
      </c>
      <c r="G159" s="12">
        <v>0</v>
      </c>
      <c r="H159" s="12">
        <v>-4.0000000000000001E-3</v>
      </c>
      <c r="I159" s="12">
        <v>-5.0000000000000001E-3</v>
      </c>
      <c r="J159" s="16">
        <f t="shared" si="10"/>
        <v>0</v>
      </c>
      <c r="K159" s="15">
        <f t="shared" si="11"/>
        <v>0</v>
      </c>
      <c r="L159" s="15">
        <f t="shared" si="12"/>
        <v>115402.27703</v>
      </c>
      <c r="M159" s="13" t="str">
        <f t="shared" si="13"/>
        <v>Current forecast</v>
      </c>
      <c r="N159" s="13" t="str">
        <f t="shared" si="14"/>
        <v>PASS</v>
      </c>
    </row>
    <row r="160" spans="1:14">
      <c r="A160" s="11">
        <v>46327</v>
      </c>
      <c r="B160" s="6" t="s">
        <v>68</v>
      </c>
      <c r="C160" s="6" t="s">
        <v>1145</v>
      </c>
      <c r="D160" s="6">
        <v>18</v>
      </c>
      <c r="E160" s="24">
        <v>196180.92</v>
      </c>
      <c r="F160" s="6">
        <v>18</v>
      </c>
      <c r="G160" s="12">
        <v>0</v>
      </c>
      <c r="H160" s="12">
        <v>1.7999999999999999E-2</v>
      </c>
      <c r="I160" s="12">
        <v>-5.0000000000000001E-3</v>
      </c>
      <c r="J160" s="16">
        <f t="shared" si="10"/>
        <v>0</v>
      </c>
      <c r="K160" s="15">
        <f t="shared" si="11"/>
        <v>0</v>
      </c>
      <c r="L160" s="15">
        <f t="shared" si="12"/>
        <v>198731.27196000001</v>
      </c>
      <c r="M160" s="13" t="str">
        <f t="shared" si="13"/>
        <v>Current forecast</v>
      </c>
      <c r="N160" s="13" t="str">
        <f t="shared" si="14"/>
        <v>PASS</v>
      </c>
    </row>
    <row r="161" spans="1:14">
      <c r="A161" s="11">
        <v>46327</v>
      </c>
      <c r="B161" s="6" t="s">
        <v>71</v>
      </c>
      <c r="C161" s="6" t="s">
        <v>1143</v>
      </c>
      <c r="D161" s="6">
        <v>14</v>
      </c>
      <c r="E161" s="24">
        <v>233548.34</v>
      </c>
      <c r="F161" s="6">
        <v>14</v>
      </c>
      <c r="G161" s="12">
        <v>8.0000000000000002E-3</v>
      </c>
      <c r="H161" s="12">
        <v>0.01</v>
      </c>
      <c r="I161" s="12">
        <v>-5.0000000000000001E-3</v>
      </c>
      <c r="J161" s="16">
        <f t="shared" si="10"/>
        <v>0</v>
      </c>
      <c r="K161" s="15">
        <f t="shared" si="11"/>
        <v>0</v>
      </c>
      <c r="L161" s="15">
        <f t="shared" si="12"/>
        <v>236584.46841999999</v>
      </c>
      <c r="M161" s="13" t="str">
        <f t="shared" si="13"/>
        <v>Current forecast</v>
      </c>
      <c r="N161" s="13" t="str">
        <f t="shared" si="14"/>
        <v>PASS</v>
      </c>
    </row>
    <row r="162" spans="1:14">
      <c r="A162" s="11">
        <v>46327</v>
      </c>
      <c r="B162" s="6" t="s">
        <v>71</v>
      </c>
      <c r="C162" s="6" t="s">
        <v>1144</v>
      </c>
      <c r="D162" s="6">
        <v>14</v>
      </c>
      <c r="E162" s="24">
        <v>76276.22</v>
      </c>
      <c r="F162" s="6">
        <v>14</v>
      </c>
      <c r="G162" s="12">
        <v>8.0000000000000002E-3</v>
      </c>
      <c r="H162" s="12">
        <v>-4.0000000000000001E-3</v>
      </c>
      <c r="I162" s="12">
        <v>-5.0000000000000001E-3</v>
      </c>
      <c r="J162" s="16">
        <f t="shared" si="10"/>
        <v>0</v>
      </c>
      <c r="K162" s="15">
        <f t="shared" si="11"/>
        <v>0</v>
      </c>
      <c r="L162" s="15">
        <f t="shared" si="12"/>
        <v>76199.943780000001</v>
      </c>
      <c r="M162" s="13" t="str">
        <f t="shared" si="13"/>
        <v>Current forecast</v>
      </c>
      <c r="N162" s="13" t="str">
        <f t="shared" si="14"/>
        <v>PASS</v>
      </c>
    </row>
    <row r="163" spans="1:14">
      <c r="A163" s="11">
        <v>46327</v>
      </c>
      <c r="B163" s="6" t="s">
        <v>71</v>
      </c>
      <c r="C163" s="6" t="s">
        <v>1145</v>
      </c>
      <c r="D163" s="6">
        <v>14</v>
      </c>
      <c r="E163" s="24">
        <v>133936.89000000001</v>
      </c>
      <c r="F163" s="6">
        <v>14</v>
      </c>
      <c r="G163" s="12">
        <v>8.0000000000000002E-3</v>
      </c>
      <c r="H163" s="12">
        <v>1.7999999999999999E-2</v>
      </c>
      <c r="I163" s="12">
        <v>-5.0000000000000001E-3</v>
      </c>
      <c r="J163" s="16">
        <f t="shared" si="10"/>
        <v>0</v>
      </c>
      <c r="K163" s="15">
        <f t="shared" si="11"/>
        <v>0</v>
      </c>
      <c r="L163" s="15">
        <f t="shared" si="12"/>
        <v>136749.56469000003</v>
      </c>
      <c r="M163" s="13" t="str">
        <f t="shared" si="13"/>
        <v>Current forecast</v>
      </c>
      <c r="N163" s="13" t="str">
        <f t="shared" si="14"/>
        <v>PASS</v>
      </c>
    </row>
    <row r="164" spans="1:14">
      <c r="A164" s="11">
        <v>46327</v>
      </c>
      <c r="B164" s="6" t="s">
        <v>74</v>
      </c>
      <c r="C164" s="6" t="s">
        <v>1143</v>
      </c>
      <c r="D164" s="6">
        <v>58</v>
      </c>
      <c r="E164" s="24">
        <v>1387404.58</v>
      </c>
      <c r="F164" s="6">
        <v>57</v>
      </c>
      <c r="G164" s="12">
        <v>0.01</v>
      </c>
      <c r="H164" s="12">
        <v>0.01</v>
      </c>
      <c r="I164" s="12">
        <v>-5.0000000000000001E-3</v>
      </c>
      <c r="J164" s="16">
        <f t="shared" si="10"/>
        <v>1.7543859649122862E-2</v>
      </c>
      <c r="K164" s="15">
        <f t="shared" si="11"/>
        <v>24340.431228070251</v>
      </c>
      <c r="L164" s="15">
        <f t="shared" si="12"/>
        <v>1432556.0799280703</v>
      </c>
      <c r="M164" s="13" t="str">
        <f t="shared" si="13"/>
        <v>Current forecast</v>
      </c>
      <c r="N164" s="13" t="str">
        <f t="shared" si="14"/>
        <v>PASS</v>
      </c>
    </row>
    <row r="165" spans="1:14">
      <c r="A165" s="11">
        <v>46327</v>
      </c>
      <c r="B165" s="6" t="s">
        <v>74</v>
      </c>
      <c r="C165" s="6" t="s">
        <v>1144</v>
      </c>
      <c r="D165" s="6">
        <v>58</v>
      </c>
      <c r="E165" s="24">
        <v>545141.11</v>
      </c>
      <c r="F165" s="6">
        <v>57</v>
      </c>
      <c r="G165" s="12">
        <v>0.01</v>
      </c>
      <c r="H165" s="12">
        <v>-4.0000000000000001E-3</v>
      </c>
      <c r="I165" s="12">
        <v>-5.0000000000000001E-3</v>
      </c>
      <c r="J165" s="16">
        <f t="shared" si="10"/>
        <v>1.7543859649122862E-2</v>
      </c>
      <c r="K165" s="15">
        <f t="shared" si="11"/>
        <v>9563.8791228070477</v>
      </c>
      <c r="L165" s="15">
        <f t="shared" si="12"/>
        <v>555250.13023280702</v>
      </c>
      <c r="M165" s="13" t="str">
        <f t="shared" si="13"/>
        <v>Current forecast</v>
      </c>
      <c r="N165" s="13" t="str">
        <f t="shared" si="14"/>
        <v>PASS</v>
      </c>
    </row>
    <row r="166" spans="1:14">
      <c r="A166" s="11">
        <v>46327</v>
      </c>
      <c r="B166" s="6" t="s">
        <v>74</v>
      </c>
      <c r="C166" s="6" t="s">
        <v>1145</v>
      </c>
      <c r="D166" s="6">
        <v>58</v>
      </c>
      <c r="E166" s="24">
        <v>788619.71</v>
      </c>
      <c r="F166" s="6">
        <v>57</v>
      </c>
      <c r="G166" s="12">
        <v>0.01</v>
      </c>
      <c r="H166" s="12">
        <v>1.7999999999999999E-2</v>
      </c>
      <c r="I166" s="12">
        <v>-5.0000000000000001E-3</v>
      </c>
      <c r="J166" s="16">
        <f t="shared" si="10"/>
        <v>1.7543859649122862E-2</v>
      </c>
      <c r="K166" s="15">
        <f t="shared" si="11"/>
        <v>13835.433508771972</v>
      </c>
      <c r="L166" s="15">
        <f t="shared" si="12"/>
        <v>820593.39683877188</v>
      </c>
      <c r="M166" s="13" t="str">
        <f t="shared" si="13"/>
        <v>Current forecast</v>
      </c>
      <c r="N166" s="13" t="str">
        <f t="shared" si="14"/>
        <v>PASS</v>
      </c>
    </row>
    <row r="167" spans="1:14">
      <c r="A167" s="11">
        <v>46327</v>
      </c>
      <c r="B167" s="6" t="s">
        <v>77</v>
      </c>
      <c r="C167" s="6" t="s">
        <v>1143</v>
      </c>
      <c r="D167" s="6">
        <v>15</v>
      </c>
      <c r="E167" s="24">
        <v>323000.31</v>
      </c>
      <c r="F167" s="6">
        <v>15</v>
      </c>
      <c r="G167" s="12">
        <v>6.0000000000000001E-3</v>
      </c>
      <c r="H167" s="12">
        <v>0.01</v>
      </c>
      <c r="I167" s="12">
        <v>-5.0000000000000001E-3</v>
      </c>
      <c r="J167" s="16">
        <f t="shared" si="10"/>
        <v>0</v>
      </c>
      <c r="K167" s="15">
        <f t="shared" si="11"/>
        <v>0</v>
      </c>
      <c r="L167" s="15">
        <f t="shared" si="12"/>
        <v>326553.31341</v>
      </c>
      <c r="M167" s="13" t="str">
        <f t="shared" si="13"/>
        <v>Current forecast</v>
      </c>
      <c r="N167" s="13" t="str">
        <f t="shared" si="14"/>
        <v>PASS</v>
      </c>
    </row>
    <row r="168" spans="1:14">
      <c r="A168" s="11">
        <v>46327</v>
      </c>
      <c r="B168" s="6" t="s">
        <v>77</v>
      </c>
      <c r="C168" s="6" t="s">
        <v>1144</v>
      </c>
      <c r="D168" s="6">
        <v>15</v>
      </c>
      <c r="E168" s="24">
        <v>116154.89</v>
      </c>
      <c r="F168" s="6">
        <v>15</v>
      </c>
      <c r="G168" s="12">
        <v>6.0000000000000001E-3</v>
      </c>
      <c r="H168" s="12">
        <v>-4.0000000000000001E-3</v>
      </c>
      <c r="I168" s="12">
        <v>-5.0000000000000001E-3</v>
      </c>
      <c r="J168" s="16">
        <f t="shared" si="10"/>
        <v>0</v>
      </c>
      <c r="K168" s="15">
        <f t="shared" si="11"/>
        <v>0</v>
      </c>
      <c r="L168" s="15">
        <f t="shared" si="12"/>
        <v>115806.42533</v>
      </c>
      <c r="M168" s="13" t="str">
        <f t="shared" si="13"/>
        <v>Current forecast</v>
      </c>
      <c r="N168" s="13" t="str">
        <f t="shared" si="14"/>
        <v>PASS</v>
      </c>
    </row>
    <row r="169" spans="1:14">
      <c r="A169" s="11">
        <v>46327</v>
      </c>
      <c r="B169" s="6" t="s">
        <v>77</v>
      </c>
      <c r="C169" s="6" t="s">
        <v>1145</v>
      </c>
      <c r="D169" s="6">
        <v>15</v>
      </c>
      <c r="E169" s="24">
        <v>182025.63</v>
      </c>
      <c r="F169" s="6">
        <v>15</v>
      </c>
      <c r="G169" s="12">
        <v>6.0000000000000001E-3</v>
      </c>
      <c r="H169" s="12">
        <v>1.7999999999999999E-2</v>
      </c>
      <c r="I169" s="12">
        <v>-5.0000000000000001E-3</v>
      </c>
      <c r="J169" s="16">
        <f t="shared" si="10"/>
        <v>0</v>
      </c>
      <c r="K169" s="15">
        <f t="shared" si="11"/>
        <v>0</v>
      </c>
      <c r="L169" s="15">
        <f t="shared" si="12"/>
        <v>185484.11697</v>
      </c>
      <c r="M169" s="13" t="str">
        <f t="shared" si="13"/>
        <v>Current forecast</v>
      </c>
      <c r="N169" s="13" t="str">
        <f t="shared" si="14"/>
        <v>PASS</v>
      </c>
    </row>
    <row r="170" spans="1:14">
      <c r="A170" s="11">
        <v>46327</v>
      </c>
      <c r="B170" s="6" t="s">
        <v>80</v>
      </c>
      <c r="C170" s="6" t="s">
        <v>1143</v>
      </c>
      <c r="D170" s="6">
        <v>17</v>
      </c>
      <c r="E170" s="24">
        <v>343940.72</v>
      </c>
      <c r="F170" s="6">
        <v>18</v>
      </c>
      <c r="G170" s="12">
        <v>4.0000000000000001E-3</v>
      </c>
      <c r="H170" s="12">
        <v>0.01</v>
      </c>
      <c r="I170" s="12">
        <v>-5.0000000000000001E-3</v>
      </c>
      <c r="J170" s="16">
        <f t="shared" si="10"/>
        <v>-5.555555555555558E-2</v>
      </c>
      <c r="K170" s="15">
        <f t="shared" si="11"/>
        <v>-19107.817777777786</v>
      </c>
      <c r="L170" s="15">
        <f t="shared" si="12"/>
        <v>327928.36870222219</v>
      </c>
      <c r="M170" s="13" t="str">
        <f t="shared" si="13"/>
        <v>Current forecast</v>
      </c>
      <c r="N170" s="13" t="str">
        <f t="shared" si="14"/>
        <v>PASS</v>
      </c>
    </row>
    <row r="171" spans="1:14">
      <c r="A171" s="11">
        <v>46327</v>
      </c>
      <c r="B171" s="6" t="s">
        <v>80</v>
      </c>
      <c r="C171" s="6" t="s">
        <v>1144</v>
      </c>
      <c r="D171" s="6">
        <v>17</v>
      </c>
      <c r="E171" s="24">
        <v>133001.09</v>
      </c>
      <c r="F171" s="6">
        <v>18</v>
      </c>
      <c r="G171" s="12">
        <v>4.0000000000000001E-3</v>
      </c>
      <c r="H171" s="12">
        <v>-4.0000000000000001E-3</v>
      </c>
      <c r="I171" s="12">
        <v>-5.0000000000000001E-3</v>
      </c>
      <c r="J171" s="16">
        <f t="shared" si="10"/>
        <v>-5.555555555555558E-2</v>
      </c>
      <c r="K171" s="15">
        <f t="shared" si="11"/>
        <v>-7388.9494444444472</v>
      </c>
      <c r="L171" s="15">
        <f t="shared" si="12"/>
        <v>124947.13510555556</v>
      </c>
      <c r="M171" s="13" t="str">
        <f t="shared" si="13"/>
        <v>Current forecast</v>
      </c>
      <c r="N171" s="13" t="str">
        <f t="shared" si="14"/>
        <v>PASS</v>
      </c>
    </row>
    <row r="172" spans="1:14">
      <c r="A172" s="11">
        <v>46327</v>
      </c>
      <c r="B172" s="6" t="s">
        <v>80</v>
      </c>
      <c r="C172" s="6" t="s">
        <v>1145</v>
      </c>
      <c r="D172" s="6">
        <v>17</v>
      </c>
      <c r="E172" s="24">
        <v>208271.62</v>
      </c>
      <c r="F172" s="6">
        <v>18</v>
      </c>
      <c r="G172" s="12">
        <v>4.0000000000000001E-3</v>
      </c>
      <c r="H172" s="12">
        <v>1.7999999999999999E-2</v>
      </c>
      <c r="I172" s="12">
        <v>-5.0000000000000001E-3</v>
      </c>
      <c r="J172" s="16">
        <f t="shared" si="10"/>
        <v>-5.555555555555558E-2</v>
      </c>
      <c r="K172" s="15">
        <f t="shared" si="11"/>
        <v>-11570.64555555556</v>
      </c>
      <c r="L172" s="15">
        <f t="shared" si="12"/>
        <v>200241.59198444444</v>
      </c>
      <c r="M172" s="13" t="str">
        <f t="shared" si="13"/>
        <v>Current forecast</v>
      </c>
      <c r="N172" s="13" t="str">
        <f t="shared" si="14"/>
        <v>PASS</v>
      </c>
    </row>
    <row r="173" spans="1:14">
      <c r="A173" s="11">
        <v>46327</v>
      </c>
      <c r="B173" s="6" t="s">
        <v>82</v>
      </c>
      <c r="C173" s="6" t="s">
        <v>1143</v>
      </c>
      <c r="D173" s="6">
        <v>19</v>
      </c>
      <c r="E173" s="24">
        <v>409004.23</v>
      </c>
      <c r="F173" s="6">
        <v>17</v>
      </c>
      <c r="G173" s="12">
        <v>1.4999999999999999E-2</v>
      </c>
      <c r="H173" s="12">
        <v>0.01</v>
      </c>
      <c r="I173" s="12">
        <v>-5.0000000000000001E-3</v>
      </c>
      <c r="J173" s="16">
        <f t="shared" si="10"/>
        <v>0.11764705882352944</v>
      </c>
      <c r="K173" s="15">
        <f t="shared" si="11"/>
        <v>48118.144705882361</v>
      </c>
      <c r="L173" s="15">
        <f t="shared" si="12"/>
        <v>465302.45930588234</v>
      </c>
      <c r="M173" s="13" t="str">
        <f t="shared" si="13"/>
        <v>Current forecast</v>
      </c>
      <c r="N173" s="13" t="str">
        <f t="shared" si="14"/>
        <v>PASS</v>
      </c>
    </row>
    <row r="174" spans="1:14">
      <c r="A174" s="11">
        <v>46327</v>
      </c>
      <c r="B174" s="6" t="s">
        <v>82</v>
      </c>
      <c r="C174" s="6" t="s">
        <v>1144</v>
      </c>
      <c r="D174" s="6">
        <v>19</v>
      </c>
      <c r="E174" s="24">
        <v>178387.07</v>
      </c>
      <c r="F174" s="6">
        <v>17</v>
      </c>
      <c r="G174" s="12">
        <v>1.4999999999999999E-2</v>
      </c>
      <c r="H174" s="12">
        <v>-4.0000000000000001E-3</v>
      </c>
      <c r="I174" s="12">
        <v>-5.0000000000000001E-3</v>
      </c>
      <c r="J174" s="16">
        <f t="shared" si="10"/>
        <v>0.11764705882352944</v>
      </c>
      <c r="K174" s="15">
        <f t="shared" si="11"/>
        <v>20986.714117647065</v>
      </c>
      <c r="L174" s="15">
        <f t="shared" si="12"/>
        <v>200444.10653764708</v>
      </c>
      <c r="M174" s="13" t="str">
        <f t="shared" si="13"/>
        <v>Current forecast</v>
      </c>
      <c r="N174" s="13" t="str">
        <f t="shared" si="14"/>
        <v>PASS</v>
      </c>
    </row>
    <row r="175" spans="1:14">
      <c r="A175" s="11">
        <v>46327</v>
      </c>
      <c r="B175" s="6" t="s">
        <v>82</v>
      </c>
      <c r="C175" s="6" t="s">
        <v>1145</v>
      </c>
      <c r="D175" s="6">
        <v>19</v>
      </c>
      <c r="E175" s="24">
        <v>234194.5</v>
      </c>
      <c r="F175" s="6">
        <v>17</v>
      </c>
      <c r="G175" s="12">
        <v>1.4999999999999999E-2</v>
      </c>
      <c r="H175" s="12">
        <v>1.7999999999999999E-2</v>
      </c>
      <c r="I175" s="12">
        <v>-5.0000000000000001E-3</v>
      </c>
      <c r="J175" s="16">
        <f t="shared" si="10"/>
        <v>0.11764705882352944</v>
      </c>
      <c r="K175" s="15">
        <f t="shared" si="11"/>
        <v>27552.294117647067</v>
      </c>
      <c r="L175" s="15">
        <f t="shared" si="12"/>
        <v>268304.2401176471</v>
      </c>
      <c r="M175" s="13" t="str">
        <f t="shared" si="13"/>
        <v>Current forecast</v>
      </c>
      <c r="N175" s="13" t="str">
        <f t="shared" si="14"/>
        <v>PASS</v>
      </c>
    </row>
    <row r="176" spans="1:14">
      <c r="A176" s="11">
        <v>46327</v>
      </c>
      <c r="B176" s="6" t="s">
        <v>83</v>
      </c>
      <c r="C176" s="6" t="s">
        <v>1143</v>
      </c>
      <c r="D176" s="6">
        <v>21</v>
      </c>
      <c r="E176" s="24">
        <v>418606.99</v>
      </c>
      <c r="F176" s="6">
        <v>21</v>
      </c>
      <c r="G176" s="12">
        <v>5.0000000000000001E-3</v>
      </c>
      <c r="H176" s="12">
        <v>0.01</v>
      </c>
      <c r="I176" s="12">
        <v>-5.0000000000000001E-3</v>
      </c>
      <c r="J176" s="16">
        <f t="shared" si="10"/>
        <v>0</v>
      </c>
      <c r="K176" s="15">
        <f t="shared" si="11"/>
        <v>0</v>
      </c>
      <c r="L176" s="15">
        <f t="shared" si="12"/>
        <v>422793.05989999999</v>
      </c>
      <c r="M176" s="13" t="str">
        <f t="shared" si="13"/>
        <v>Current forecast</v>
      </c>
      <c r="N176" s="13" t="str">
        <f t="shared" si="14"/>
        <v>PASS</v>
      </c>
    </row>
    <row r="177" spans="1:14">
      <c r="A177" s="11">
        <v>46327</v>
      </c>
      <c r="B177" s="6" t="s">
        <v>83</v>
      </c>
      <c r="C177" s="6" t="s">
        <v>1144</v>
      </c>
      <c r="D177" s="6">
        <v>21</v>
      </c>
      <c r="E177" s="24">
        <v>161057.32</v>
      </c>
      <c r="F177" s="6">
        <v>21</v>
      </c>
      <c r="G177" s="12">
        <v>5.0000000000000001E-3</v>
      </c>
      <c r="H177" s="12">
        <v>-4.0000000000000001E-3</v>
      </c>
      <c r="I177" s="12">
        <v>-5.0000000000000001E-3</v>
      </c>
      <c r="J177" s="16">
        <f t="shared" si="10"/>
        <v>0</v>
      </c>
      <c r="K177" s="15">
        <f t="shared" si="11"/>
        <v>0</v>
      </c>
      <c r="L177" s="15">
        <f t="shared" si="12"/>
        <v>160413.09072000001</v>
      </c>
      <c r="M177" s="13" t="str">
        <f t="shared" si="13"/>
        <v>Current forecast</v>
      </c>
      <c r="N177" s="13" t="str">
        <f t="shared" si="14"/>
        <v>PASS</v>
      </c>
    </row>
    <row r="178" spans="1:14">
      <c r="A178" s="11">
        <v>46327</v>
      </c>
      <c r="B178" s="6" t="s">
        <v>83</v>
      </c>
      <c r="C178" s="6" t="s">
        <v>1145</v>
      </c>
      <c r="D178" s="6">
        <v>21</v>
      </c>
      <c r="E178" s="24">
        <v>214474.21</v>
      </c>
      <c r="F178" s="6">
        <v>21</v>
      </c>
      <c r="G178" s="12">
        <v>5.0000000000000001E-3</v>
      </c>
      <c r="H178" s="12">
        <v>1.7999999999999999E-2</v>
      </c>
      <c r="I178" s="12">
        <v>-5.0000000000000001E-3</v>
      </c>
      <c r="J178" s="16">
        <f t="shared" si="10"/>
        <v>0</v>
      </c>
      <c r="K178" s="15">
        <f t="shared" si="11"/>
        <v>0</v>
      </c>
      <c r="L178" s="15">
        <f t="shared" si="12"/>
        <v>218334.74578</v>
      </c>
      <c r="M178" s="13" t="str">
        <f t="shared" si="13"/>
        <v>Current forecast</v>
      </c>
      <c r="N178" s="13" t="str">
        <f t="shared" si="14"/>
        <v>PASS</v>
      </c>
    </row>
    <row r="179" spans="1:14">
      <c r="A179" s="11">
        <v>46327</v>
      </c>
      <c r="B179" s="6" t="s">
        <v>84</v>
      </c>
      <c r="C179" s="6" t="s">
        <v>1143</v>
      </c>
      <c r="D179" s="6">
        <v>25</v>
      </c>
      <c r="E179" s="24">
        <v>596511.54</v>
      </c>
      <c r="F179" s="6">
        <v>26</v>
      </c>
      <c r="G179" s="12">
        <v>1.2E-2</v>
      </c>
      <c r="H179" s="12">
        <v>0.01</v>
      </c>
      <c r="I179" s="12">
        <v>-5.0000000000000001E-3</v>
      </c>
      <c r="J179" s="16">
        <f t="shared" si="10"/>
        <v>-3.8461538461538436E-2</v>
      </c>
      <c r="K179" s="15">
        <f t="shared" si="11"/>
        <v>-22942.751538461525</v>
      </c>
      <c r="L179" s="15">
        <f t="shared" si="12"/>
        <v>583709.48464153847</v>
      </c>
      <c r="M179" s="13" t="str">
        <f t="shared" si="13"/>
        <v>Current forecast</v>
      </c>
      <c r="N179" s="13" t="str">
        <f t="shared" si="14"/>
        <v>PASS</v>
      </c>
    </row>
    <row r="180" spans="1:14">
      <c r="A180" s="11">
        <v>46327</v>
      </c>
      <c r="B180" s="6" t="s">
        <v>84</v>
      </c>
      <c r="C180" s="6" t="s">
        <v>1144</v>
      </c>
      <c r="D180" s="6">
        <v>25</v>
      </c>
      <c r="E180" s="24">
        <v>193251.26</v>
      </c>
      <c r="F180" s="6">
        <v>26</v>
      </c>
      <c r="G180" s="12">
        <v>1.2E-2</v>
      </c>
      <c r="H180" s="12">
        <v>-4.0000000000000001E-3</v>
      </c>
      <c r="I180" s="12">
        <v>-5.0000000000000001E-3</v>
      </c>
      <c r="J180" s="16">
        <f t="shared" si="10"/>
        <v>-3.8461538461538436E-2</v>
      </c>
      <c r="K180" s="15">
        <f t="shared" si="11"/>
        <v>-7432.7407692307643</v>
      </c>
      <c r="L180" s="15">
        <f t="shared" si="12"/>
        <v>186398.27301076925</v>
      </c>
      <c r="M180" s="13" t="str">
        <f t="shared" si="13"/>
        <v>Current forecast</v>
      </c>
      <c r="N180" s="13" t="str">
        <f t="shared" si="14"/>
        <v>PASS</v>
      </c>
    </row>
    <row r="181" spans="1:14">
      <c r="A181" s="11">
        <v>46327</v>
      </c>
      <c r="B181" s="6" t="s">
        <v>84</v>
      </c>
      <c r="C181" s="6" t="s">
        <v>1145</v>
      </c>
      <c r="D181" s="6">
        <v>25</v>
      </c>
      <c r="E181" s="24">
        <v>303409.58</v>
      </c>
      <c r="F181" s="6">
        <v>26</v>
      </c>
      <c r="G181" s="12">
        <v>1.2E-2</v>
      </c>
      <c r="H181" s="12">
        <v>1.7999999999999999E-2</v>
      </c>
      <c r="I181" s="12">
        <v>-5.0000000000000001E-3</v>
      </c>
      <c r="J181" s="16">
        <f t="shared" si="10"/>
        <v>-3.8461538461538436E-2</v>
      </c>
      <c r="K181" s="15">
        <f t="shared" si="11"/>
        <v>-11669.599230769223</v>
      </c>
      <c r="L181" s="15">
        <f t="shared" si="12"/>
        <v>299325.22026923083</v>
      </c>
      <c r="M181" s="13" t="str">
        <f t="shared" si="13"/>
        <v>Current forecast</v>
      </c>
      <c r="N181" s="13" t="str">
        <f t="shared" si="14"/>
        <v>PASS</v>
      </c>
    </row>
    <row r="182" spans="1:14">
      <c r="A182" s="11">
        <v>46357</v>
      </c>
      <c r="B182" s="6" t="s">
        <v>53</v>
      </c>
      <c r="C182" s="6" t="s">
        <v>1143</v>
      </c>
      <c r="D182" s="6">
        <v>8</v>
      </c>
      <c r="E182" s="24">
        <v>318747.64</v>
      </c>
      <c r="F182" s="6">
        <v>8</v>
      </c>
      <c r="G182" s="12">
        <v>1.7999999999999999E-2</v>
      </c>
      <c r="H182" s="12">
        <v>0.01</v>
      </c>
      <c r="I182" s="12">
        <v>-5.0000000000000001E-3</v>
      </c>
      <c r="J182" s="16">
        <f t="shared" si="10"/>
        <v>0</v>
      </c>
      <c r="K182" s="15">
        <f t="shared" si="11"/>
        <v>0</v>
      </c>
      <c r="L182" s="15">
        <f t="shared" si="12"/>
        <v>326078.83572000003</v>
      </c>
      <c r="M182" s="13" t="str">
        <f t="shared" si="13"/>
        <v>Current forecast</v>
      </c>
      <c r="N182" s="13" t="str">
        <f t="shared" si="14"/>
        <v>PASS</v>
      </c>
    </row>
    <row r="183" spans="1:14">
      <c r="A183" s="11">
        <v>46357</v>
      </c>
      <c r="B183" s="6" t="s">
        <v>53</v>
      </c>
      <c r="C183" s="6" t="s">
        <v>1144</v>
      </c>
      <c r="D183" s="6">
        <v>8</v>
      </c>
      <c r="E183" s="24">
        <v>107798.85</v>
      </c>
      <c r="F183" s="6">
        <v>8</v>
      </c>
      <c r="G183" s="12">
        <v>1.7999999999999999E-2</v>
      </c>
      <c r="H183" s="12">
        <v>-4.0000000000000001E-3</v>
      </c>
      <c r="I183" s="12">
        <v>-5.0000000000000001E-3</v>
      </c>
      <c r="J183" s="16">
        <f t="shared" si="10"/>
        <v>0</v>
      </c>
      <c r="K183" s="15">
        <f t="shared" si="11"/>
        <v>0</v>
      </c>
      <c r="L183" s="15">
        <f t="shared" si="12"/>
        <v>108769.03965000001</v>
      </c>
      <c r="M183" s="13" t="str">
        <f t="shared" si="13"/>
        <v>Current forecast</v>
      </c>
      <c r="N183" s="13" t="str">
        <f t="shared" si="14"/>
        <v>PASS</v>
      </c>
    </row>
    <row r="184" spans="1:14">
      <c r="A184" s="11">
        <v>46357</v>
      </c>
      <c r="B184" s="6" t="s">
        <v>53</v>
      </c>
      <c r="C184" s="6" t="s">
        <v>1145</v>
      </c>
      <c r="D184" s="6">
        <v>8</v>
      </c>
      <c r="E184" s="24">
        <v>139573.64000000001</v>
      </c>
      <c r="F184" s="6">
        <v>8</v>
      </c>
      <c r="G184" s="12">
        <v>1.7999999999999999E-2</v>
      </c>
      <c r="H184" s="12">
        <v>1.7999999999999999E-2</v>
      </c>
      <c r="I184" s="12">
        <v>-5.0000000000000001E-3</v>
      </c>
      <c r="J184" s="16">
        <f t="shared" si="10"/>
        <v>0</v>
      </c>
      <c r="K184" s="15">
        <f t="shared" si="11"/>
        <v>0</v>
      </c>
      <c r="L184" s="15">
        <f t="shared" si="12"/>
        <v>143900.42284000001</v>
      </c>
      <c r="M184" s="13" t="str">
        <f t="shared" si="13"/>
        <v>Current forecast</v>
      </c>
      <c r="N184" s="13" t="str">
        <f t="shared" si="14"/>
        <v>PASS</v>
      </c>
    </row>
    <row r="185" spans="1:14">
      <c r="A185" s="11">
        <v>46357</v>
      </c>
      <c r="B185" s="6" t="s">
        <v>57</v>
      </c>
      <c r="C185" s="6" t="s">
        <v>1143</v>
      </c>
      <c r="D185" s="6">
        <v>10</v>
      </c>
      <c r="E185" s="24">
        <v>227302.77</v>
      </c>
      <c r="F185" s="6">
        <v>10</v>
      </c>
      <c r="G185" s="12">
        <v>6.0000000000000001E-3</v>
      </c>
      <c r="H185" s="12">
        <v>0.01</v>
      </c>
      <c r="I185" s="12">
        <v>-5.0000000000000001E-3</v>
      </c>
      <c r="J185" s="16">
        <f t="shared" si="10"/>
        <v>0</v>
      </c>
      <c r="K185" s="15">
        <f t="shared" si="11"/>
        <v>0</v>
      </c>
      <c r="L185" s="15">
        <f t="shared" si="12"/>
        <v>229803.10046999998</v>
      </c>
      <c r="M185" s="13" t="str">
        <f t="shared" si="13"/>
        <v>Current forecast</v>
      </c>
      <c r="N185" s="13" t="str">
        <f t="shared" si="14"/>
        <v>PASS</v>
      </c>
    </row>
    <row r="186" spans="1:14">
      <c r="A186" s="11">
        <v>46357</v>
      </c>
      <c r="B186" s="6" t="s">
        <v>57</v>
      </c>
      <c r="C186" s="6" t="s">
        <v>1144</v>
      </c>
      <c r="D186" s="6">
        <v>10</v>
      </c>
      <c r="E186" s="24">
        <v>91963.95</v>
      </c>
      <c r="F186" s="6">
        <v>10</v>
      </c>
      <c r="G186" s="12">
        <v>6.0000000000000001E-3</v>
      </c>
      <c r="H186" s="12">
        <v>-4.0000000000000001E-3</v>
      </c>
      <c r="I186" s="12">
        <v>-5.0000000000000001E-3</v>
      </c>
      <c r="J186" s="16">
        <f t="shared" si="10"/>
        <v>0</v>
      </c>
      <c r="K186" s="15">
        <f t="shared" si="11"/>
        <v>0</v>
      </c>
      <c r="L186" s="15">
        <f t="shared" si="12"/>
        <v>91688.058149999997</v>
      </c>
      <c r="M186" s="13" t="str">
        <f t="shared" si="13"/>
        <v>Current forecast</v>
      </c>
      <c r="N186" s="13" t="str">
        <f t="shared" si="14"/>
        <v>PASS</v>
      </c>
    </row>
    <row r="187" spans="1:14">
      <c r="A187" s="11">
        <v>46357</v>
      </c>
      <c r="B187" s="6" t="s">
        <v>57</v>
      </c>
      <c r="C187" s="6" t="s">
        <v>1145</v>
      </c>
      <c r="D187" s="6">
        <v>10</v>
      </c>
      <c r="E187" s="24">
        <v>134460.73000000001</v>
      </c>
      <c r="F187" s="6">
        <v>10</v>
      </c>
      <c r="G187" s="12">
        <v>6.0000000000000001E-3</v>
      </c>
      <c r="H187" s="12">
        <v>1.7999999999999999E-2</v>
      </c>
      <c r="I187" s="12">
        <v>-5.0000000000000001E-3</v>
      </c>
      <c r="J187" s="16">
        <f t="shared" si="10"/>
        <v>0</v>
      </c>
      <c r="K187" s="15">
        <f t="shared" si="11"/>
        <v>0</v>
      </c>
      <c r="L187" s="15">
        <f t="shared" si="12"/>
        <v>137015.48387</v>
      </c>
      <c r="M187" s="13" t="str">
        <f t="shared" si="13"/>
        <v>Current forecast</v>
      </c>
      <c r="N187" s="13" t="str">
        <f t="shared" si="14"/>
        <v>PASS</v>
      </c>
    </row>
    <row r="188" spans="1:14">
      <c r="A188" s="11">
        <v>46357</v>
      </c>
      <c r="B188" s="6" t="s">
        <v>61</v>
      </c>
      <c r="C188" s="6" t="s">
        <v>1143</v>
      </c>
      <c r="D188" s="6">
        <v>8</v>
      </c>
      <c r="E188" s="24">
        <v>209054.1</v>
      </c>
      <c r="F188" s="6">
        <v>8</v>
      </c>
      <c r="G188" s="12">
        <v>0</v>
      </c>
      <c r="H188" s="12">
        <v>0.01</v>
      </c>
      <c r="I188" s="12">
        <v>-5.0000000000000001E-3</v>
      </c>
      <c r="J188" s="16">
        <f t="shared" si="10"/>
        <v>0</v>
      </c>
      <c r="K188" s="15">
        <f t="shared" si="11"/>
        <v>0</v>
      </c>
      <c r="L188" s="15">
        <f t="shared" si="12"/>
        <v>210099.37050000002</v>
      </c>
      <c r="M188" s="13" t="str">
        <f t="shared" si="13"/>
        <v>Current forecast</v>
      </c>
      <c r="N188" s="13" t="str">
        <f t="shared" si="14"/>
        <v>PASS</v>
      </c>
    </row>
    <row r="189" spans="1:14">
      <c r="A189" s="11">
        <v>46357</v>
      </c>
      <c r="B189" s="6" t="s">
        <v>61</v>
      </c>
      <c r="C189" s="6" t="s">
        <v>1144</v>
      </c>
      <c r="D189" s="6">
        <v>8</v>
      </c>
      <c r="E189" s="24">
        <v>76285.25</v>
      </c>
      <c r="F189" s="6">
        <v>8</v>
      </c>
      <c r="G189" s="12">
        <v>0</v>
      </c>
      <c r="H189" s="12">
        <v>-4.0000000000000001E-3</v>
      </c>
      <c r="I189" s="12">
        <v>-5.0000000000000001E-3</v>
      </c>
      <c r="J189" s="16">
        <f t="shared" si="10"/>
        <v>0</v>
      </c>
      <c r="K189" s="15">
        <f t="shared" si="11"/>
        <v>0</v>
      </c>
      <c r="L189" s="15">
        <f t="shared" si="12"/>
        <v>75598.682750000007</v>
      </c>
      <c r="M189" s="13" t="str">
        <f t="shared" si="13"/>
        <v>Current forecast</v>
      </c>
      <c r="N189" s="13" t="str">
        <f t="shared" si="14"/>
        <v>PASS</v>
      </c>
    </row>
    <row r="190" spans="1:14">
      <c r="A190" s="11">
        <v>46357</v>
      </c>
      <c r="B190" s="6" t="s">
        <v>61</v>
      </c>
      <c r="C190" s="6" t="s">
        <v>1145</v>
      </c>
      <c r="D190" s="6">
        <v>8</v>
      </c>
      <c r="E190" s="24">
        <v>99957.79</v>
      </c>
      <c r="F190" s="6">
        <v>8</v>
      </c>
      <c r="G190" s="12">
        <v>0</v>
      </c>
      <c r="H190" s="12">
        <v>1.7999999999999999E-2</v>
      </c>
      <c r="I190" s="12">
        <v>-5.0000000000000001E-3</v>
      </c>
      <c r="J190" s="16">
        <f t="shared" si="10"/>
        <v>0</v>
      </c>
      <c r="K190" s="15">
        <f t="shared" si="11"/>
        <v>0</v>
      </c>
      <c r="L190" s="15">
        <f t="shared" si="12"/>
        <v>101257.24127</v>
      </c>
      <c r="M190" s="13" t="str">
        <f t="shared" si="13"/>
        <v>Current forecast</v>
      </c>
      <c r="N190" s="13" t="str">
        <f t="shared" si="14"/>
        <v>PASS</v>
      </c>
    </row>
    <row r="191" spans="1:14">
      <c r="A191" s="11">
        <v>46357</v>
      </c>
      <c r="B191" s="6" t="s">
        <v>65</v>
      </c>
      <c r="C191" s="6" t="s">
        <v>1143</v>
      </c>
      <c r="D191" s="6">
        <v>16</v>
      </c>
      <c r="E191" s="24">
        <v>556545.92000000004</v>
      </c>
      <c r="F191" s="6">
        <v>16</v>
      </c>
      <c r="G191" s="12">
        <v>0.02</v>
      </c>
      <c r="H191" s="12">
        <v>0.01</v>
      </c>
      <c r="I191" s="12">
        <v>-5.0000000000000001E-3</v>
      </c>
      <c r="J191" s="16">
        <f t="shared" si="10"/>
        <v>0</v>
      </c>
      <c r="K191" s="15">
        <f t="shared" si="11"/>
        <v>0</v>
      </c>
      <c r="L191" s="15">
        <f t="shared" si="12"/>
        <v>570459.56800000009</v>
      </c>
      <c r="M191" s="13" t="str">
        <f t="shared" si="13"/>
        <v>Current forecast</v>
      </c>
      <c r="N191" s="13" t="str">
        <f t="shared" si="14"/>
        <v>PASS</v>
      </c>
    </row>
    <row r="192" spans="1:14">
      <c r="A192" s="11">
        <v>46357</v>
      </c>
      <c r="B192" s="6" t="s">
        <v>65</v>
      </c>
      <c r="C192" s="6" t="s">
        <v>1144</v>
      </c>
      <c r="D192" s="6">
        <v>16</v>
      </c>
      <c r="E192" s="24">
        <v>188238.27</v>
      </c>
      <c r="F192" s="6">
        <v>16</v>
      </c>
      <c r="G192" s="12">
        <v>0.02</v>
      </c>
      <c r="H192" s="12">
        <v>-4.0000000000000001E-3</v>
      </c>
      <c r="I192" s="12">
        <v>-5.0000000000000001E-3</v>
      </c>
      <c r="J192" s="16">
        <f t="shared" si="10"/>
        <v>0</v>
      </c>
      <c r="K192" s="15">
        <f t="shared" si="11"/>
        <v>0</v>
      </c>
      <c r="L192" s="15">
        <f t="shared" si="12"/>
        <v>190308.89096999998</v>
      </c>
      <c r="M192" s="13" t="str">
        <f t="shared" si="13"/>
        <v>Current forecast</v>
      </c>
      <c r="N192" s="13" t="str">
        <f t="shared" si="14"/>
        <v>PASS</v>
      </c>
    </row>
    <row r="193" spans="1:14">
      <c r="A193" s="11">
        <v>46357</v>
      </c>
      <c r="B193" s="6" t="s">
        <v>65</v>
      </c>
      <c r="C193" s="6" t="s">
        <v>1145</v>
      </c>
      <c r="D193" s="6">
        <v>16</v>
      </c>
      <c r="E193" s="24">
        <v>242202.66</v>
      </c>
      <c r="F193" s="6">
        <v>16</v>
      </c>
      <c r="G193" s="12">
        <v>0.02</v>
      </c>
      <c r="H193" s="12">
        <v>1.7999999999999999E-2</v>
      </c>
      <c r="I193" s="12">
        <v>-5.0000000000000001E-3</v>
      </c>
      <c r="J193" s="16">
        <f t="shared" si="10"/>
        <v>0</v>
      </c>
      <c r="K193" s="15">
        <f t="shared" si="11"/>
        <v>0</v>
      </c>
      <c r="L193" s="15">
        <f t="shared" si="12"/>
        <v>250195.34778000001</v>
      </c>
      <c r="M193" s="13" t="str">
        <f t="shared" si="13"/>
        <v>Current forecast</v>
      </c>
      <c r="N193" s="13" t="str">
        <f t="shared" si="14"/>
        <v>PASS</v>
      </c>
    </row>
    <row r="194" spans="1:14">
      <c r="A194" s="11">
        <v>46357</v>
      </c>
      <c r="B194" s="6" t="s">
        <v>68</v>
      </c>
      <c r="C194" s="6" t="s">
        <v>1143</v>
      </c>
      <c r="D194" s="6">
        <v>18</v>
      </c>
      <c r="E194" s="24">
        <v>553672.71</v>
      </c>
      <c r="F194" s="6">
        <v>18</v>
      </c>
      <c r="G194" s="12">
        <v>0</v>
      </c>
      <c r="H194" s="12">
        <v>0.01</v>
      </c>
      <c r="I194" s="12">
        <v>-5.0000000000000001E-3</v>
      </c>
      <c r="J194" s="16">
        <f t="shared" ref="J194:J257" si="15">IFERROR(D194/F194-1,0)</f>
        <v>0</v>
      </c>
      <c r="K194" s="15">
        <f t="shared" ref="K194:K257" si="16">E194*J194</f>
        <v>0</v>
      </c>
      <c r="L194" s="15">
        <f t="shared" ref="L194:L257" si="17">E194+K194+E194*(G194+H194+I194)</f>
        <v>556441.07354999997</v>
      </c>
      <c r="M194" s="13" t="str">
        <f t="shared" ref="M194:M257" si="18">IF(YEAR(A194)=2026,"Current forecast",IF(YEAR(A194)=2027,"Budget 1Y","Strategic 3Y"))</f>
        <v>Current forecast</v>
      </c>
      <c r="N194" s="13" t="str">
        <f t="shared" ref="N194:N257" si="19">IF(L194&gt;=0,"PASS","FAIL")</f>
        <v>PASS</v>
      </c>
    </row>
    <row r="195" spans="1:14">
      <c r="A195" s="11">
        <v>46357</v>
      </c>
      <c r="B195" s="6" t="s">
        <v>68</v>
      </c>
      <c r="C195" s="6" t="s">
        <v>1144</v>
      </c>
      <c r="D195" s="6">
        <v>18</v>
      </c>
      <c r="E195" s="24">
        <v>177955.15</v>
      </c>
      <c r="F195" s="6">
        <v>18</v>
      </c>
      <c r="G195" s="12">
        <v>0</v>
      </c>
      <c r="H195" s="12">
        <v>-4.0000000000000001E-3</v>
      </c>
      <c r="I195" s="12">
        <v>-5.0000000000000001E-3</v>
      </c>
      <c r="J195" s="16">
        <f t="shared" si="15"/>
        <v>0</v>
      </c>
      <c r="K195" s="15">
        <f t="shared" si="16"/>
        <v>0</v>
      </c>
      <c r="L195" s="15">
        <f t="shared" si="17"/>
        <v>176353.55364999999</v>
      </c>
      <c r="M195" s="13" t="str">
        <f t="shared" si="18"/>
        <v>Current forecast</v>
      </c>
      <c r="N195" s="13" t="str">
        <f t="shared" si="19"/>
        <v>PASS</v>
      </c>
    </row>
    <row r="196" spans="1:14">
      <c r="A196" s="11">
        <v>46357</v>
      </c>
      <c r="B196" s="6" t="s">
        <v>68</v>
      </c>
      <c r="C196" s="6" t="s">
        <v>1145</v>
      </c>
      <c r="D196" s="6">
        <v>18</v>
      </c>
      <c r="E196" s="24">
        <v>248381.45</v>
      </c>
      <c r="F196" s="6">
        <v>18</v>
      </c>
      <c r="G196" s="12">
        <v>0</v>
      </c>
      <c r="H196" s="12">
        <v>1.7999999999999999E-2</v>
      </c>
      <c r="I196" s="12">
        <v>-5.0000000000000001E-3</v>
      </c>
      <c r="J196" s="16">
        <f t="shared" si="15"/>
        <v>0</v>
      </c>
      <c r="K196" s="15">
        <f t="shared" si="16"/>
        <v>0</v>
      </c>
      <c r="L196" s="15">
        <f t="shared" si="17"/>
        <v>251610.40885000001</v>
      </c>
      <c r="M196" s="13" t="str">
        <f t="shared" si="18"/>
        <v>Current forecast</v>
      </c>
      <c r="N196" s="13" t="str">
        <f t="shared" si="19"/>
        <v>PASS</v>
      </c>
    </row>
    <row r="197" spans="1:14">
      <c r="A197" s="11">
        <v>46357</v>
      </c>
      <c r="B197" s="6" t="s">
        <v>71</v>
      </c>
      <c r="C197" s="6" t="s">
        <v>1143</v>
      </c>
      <c r="D197" s="6">
        <v>14</v>
      </c>
      <c r="E197" s="24">
        <v>335264.40999999997</v>
      </c>
      <c r="F197" s="6">
        <v>14</v>
      </c>
      <c r="G197" s="12">
        <v>8.0000000000000002E-3</v>
      </c>
      <c r="H197" s="12">
        <v>0.01</v>
      </c>
      <c r="I197" s="12">
        <v>-5.0000000000000001E-3</v>
      </c>
      <c r="J197" s="16">
        <f t="shared" si="15"/>
        <v>0</v>
      </c>
      <c r="K197" s="15">
        <f t="shared" si="16"/>
        <v>0</v>
      </c>
      <c r="L197" s="15">
        <f t="shared" si="17"/>
        <v>339622.84732999996</v>
      </c>
      <c r="M197" s="13" t="str">
        <f t="shared" si="18"/>
        <v>Current forecast</v>
      </c>
      <c r="N197" s="13" t="str">
        <f t="shared" si="19"/>
        <v>PASS</v>
      </c>
    </row>
    <row r="198" spans="1:14">
      <c r="A198" s="11">
        <v>46357</v>
      </c>
      <c r="B198" s="6" t="s">
        <v>71</v>
      </c>
      <c r="C198" s="6" t="s">
        <v>1144</v>
      </c>
      <c r="D198" s="6">
        <v>14</v>
      </c>
      <c r="E198" s="24">
        <v>117692.17</v>
      </c>
      <c r="F198" s="6">
        <v>14</v>
      </c>
      <c r="G198" s="12">
        <v>8.0000000000000002E-3</v>
      </c>
      <c r="H198" s="12">
        <v>-4.0000000000000001E-3</v>
      </c>
      <c r="I198" s="12">
        <v>-5.0000000000000001E-3</v>
      </c>
      <c r="J198" s="16">
        <f t="shared" si="15"/>
        <v>0</v>
      </c>
      <c r="K198" s="15">
        <f t="shared" si="16"/>
        <v>0</v>
      </c>
      <c r="L198" s="15">
        <f t="shared" si="17"/>
        <v>117574.47783</v>
      </c>
      <c r="M198" s="13" t="str">
        <f t="shared" si="18"/>
        <v>Current forecast</v>
      </c>
      <c r="N198" s="13" t="str">
        <f t="shared" si="19"/>
        <v>PASS</v>
      </c>
    </row>
    <row r="199" spans="1:14">
      <c r="A199" s="11">
        <v>46357</v>
      </c>
      <c r="B199" s="6" t="s">
        <v>71</v>
      </c>
      <c r="C199" s="6" t="s">
        <v>1145</v>
      </c>
      <c r="D199" s="6">
        <v>14</v>
      </c>
      <c r="E199" s="24">
        <v>156249.03</v>
      </c>
      <c r="F199" s="6">
        <v>14</v>
      </c>
      <c r="G199" s="12">
        <v>8.0000000000000002E-3</v>
      </c>
      <c r="H199" s="12">
        <v>1.7999999999999999E-2</v>
      </c>
      <c r="I199" s="12">
        <v>-5.0000000000000001E-3</v>
      </c>
      <c r="J199" s="16">
        <f t="shared" si="15"/>
        <v>0</v>
      </c>
      <c r="K199" s="15">
        <f t="shared" si="16"/>
        <v>0</v>
      </c>
      <c r="L199" s="15">
        <f t="shared" si="17"/>
        <v>159530.25962999999</v>
      </c>
      <c r="M199" s="13" t="str">
        <f t="shared" si="18"/>
        <v>Current forecast</v>
      </c>
      <c r="N199" s="13" t="str">
        <f t="shared" si="19"/>
        <v>PASS</v>
      </c>
    </row>
    <row r="200" spans="1:14">
      <c r="A200" s="11">
        <v>46357</v>
      </c>
      <c r="B200" s="6" t="s">
        <v>74</v>
      </c>
      <c r="C200" s="6" t="s">
        <v>1143</v>
      </c>
      <c r="D200" s="6">
        <v>58</v>
      </c>
      <c r="E200" s="24">
        <v>1618405.92</v>
      </c>
      <c r="F200" s="6">
        <v>57</v>
      </c>
      <c r="G200" s="12">
        <v>0.01</v>
      </c>
      <c r="H200" s="12">
        <v>0.01</v>
      </c>
      <c r="I200" s="12">
        <v>-5.0000000000000001E-3</v>
      </c>
      <c r="J200" s="16">
        <f t="shared" si="15"/>
        <v>1.7543859649122862E-2</v>
      </c>
      <c r="K200" s="15">
        <f t="shared" si="16"/>
        <v>28393.086315789562</v>
      </c>
      <c r="L200" s="15">
        <f t="shared" si="17"/>
        <v>1671075.0951157894</v>
      </c>
      <c r="M200" s="13" t="str">
        <f t="shared" si="18"/>
        <v>Current forecast</v>
      </c>
      <c r="N200" s="13" t="str">
        <f t="shared" si="19"/>
        <v>PASS</v>
      </c>
    </row>
    <row r="201" spans="1:14">
      <c r="A201" s="11">
        <v>46357</v>
      </c>
      <c r="B201" s="6" t="s">
        <v>74</v>
      </c>
      <c r="C201" s="6" t="s">
        <v>1144</v>
      </c>
      <c r="D201" s="6">
        <v>58</v>
      </c>
      <c r="E201" s="24">
        <v>672004.83</v>
      </c>
      <c r="F201" s="6">
        <v>57</v>
      </c>
      <c r="G201" s="12">
        <v>0.01</v>
      </c>
      <c r="H201" s="12">
        <v>-4.0000000000000001E-3</v>
      </c>
      <c r="I201" s="12">
        <v>-5.0000000000000001E-3</v>
      </c>
      <c r="J201" s="16">
        <f t="shared" si="15"/>
        <v>1.7543859649122862E-2</v>
      </c>
      <c r="K201" s="15">
        <f t="shared" si="16"/>
        <v>11789.558421052667</v>
      </c>
      <c r="L201" s="15">
        <f t="shared" si="17"/>
        <v>684466.39325105259</v>
      </c>
      <c r="M201" s="13" t="str">
        <f t="shared" si="18"/>
        <v>Current forecast</v>
      </c>
      <c r="N201" s="13" t="str">
        <f t="shared" si="19"/>
        <v>PASS</v>
      </c>
    </row>
    <row r="202" spans="1:14">
      <c r="A202" s="11">
        <v>46357</v>
      </c>
      <c r="B202" s="6" t="s">
        <v>74</v>
      </c>
      <c r="C202" s="6" t="s">
        <v>1145</v>
      </c>
      <c r="D202" s="6">
        <v>58</v>
      </c>
      <c r="E202" s="24">
        <v>980790.02</v>
      </c>
      <c r="F202" s="6">
        <v>57</v>
      </c>
      <c r="G202" s="12">
        <v>0.01</v>
      </c>
      <c r="H202" s="12">
        <v>1.7999999999999999E-2</v>
      </c>
      <c r="I202" s="12">
        <v>-5.0000000000000001E-3</v>
      </c>
      <c r="J202" s="16">
        <f t="shared" si="15"/>
        <v>1.7543859649122862E-2</v>
      </c>
      <c r="K202" s="15">
        <f t="shared" si="16"/>
        <v>17206.842456140406</v>
      </c>
      <c r="L202" s="15">
        <f t="shared" si="17"/>
        <v>1020555.0329161405</v>
      </c>
      <c r="M202" s="13" t="str">
        <f t="shared" si="18"/>
        <v>Current forecast</v>
      </c>
      <c r="N202" s="13" t="str">
        <f t="shared" si="19"/>
        <v>PASS</v>
      </c>
    </row>
    <row r="203" spans="1:14">
      <c r="A203" s="11">
        <v>46357</v>
      </c>
      <c r="B203" s="6" t="s">
        <v>77</v>
      </c>
      <c r="C203" s="6" t="s">
        <v>1143</v>
      </c>
      <c r="D203" s="6">
        <v>16</v>
      </c>
      <c r="E203" s="24">
        <v>435850.25</v>
      </c>
      <c r="F203" s="6">
        <v>15</v>
      </c>
      <c r="G203" s="12">
        <v>6.0000000000000001E-3</v>
      </c>
      <c r="H203" s="12">
        <v>0.01</v>
      </c>
      <c r="I203" s="12">
        <v>-5.0000000000000001E-3</v>
      </c>
      <c r="J203" s="16">
        <f t="shared" si="15"/>
        <v>6.6666666666666652E-2</v>
      </c>
      <c r="K203" s="15">
        <f t="shared" si="16"/>
        <v>29056.683333333327</v>
      </c>
      <c r="L203" s="15">
        <f t="shared" si="17"/>
        <v>469701.28608333337</v>
      </c>
      <c r="M203" s="13" t="str">
        <f t="shared" si="18"/>
        <v>Current forecast</v>
      </c>
      <c r="N203" s="13" t="str">
        <f t="shared" si="19"/>
        <v>PASS</v>
      </c>
    </row>
    <row r="204" spans="1:14">
      <c r="A204" s="11">
        <v>46357</v>
      </c>
      <c r="B204" s="6" t="s">
        <v>77</v>
      </c>
      <c r="C204" s="6" t="s">
        <v>1144</v>
      </c>
      <c r="D204" s="6">
        <v>16</v>
      </c>
      <c r="E204" s="24">
        <v>177674.46</v>
      </c>
      <c r="F204" s="6">
        <v>15</v>
      </c>
      <c r="G204" s="12">
        <v>6.0000000000000001E-3</v>
      </c>
      <c r="H204" s="12">
        <v>-4.0000000000000001E-3</v>
      </c>
      <c r="I204" s="12">
        <v>-5.0000000000000001E-3</v>
      </c>
      <c r="J204" s="16">
        <f t="shared" si="15"/>
        <v>6.6666666666666652E-2</v>
      </c>
      <c r="K204" s="15">
        <f t="shared" si="16"/>
        <v>11844.963999999996</v>
      </c>
      <c r="L204" s="15">
        <f t="shared" si="17"/>
        <v>188986.40062</v>
      </c>
      <c r="M204" s="13" t="str">
        <f t="shared" si="18"/>
        <v>Current forecast</v>
      </c>
      <c r="N204" s="13" t="str">
        <f t="shared" si="19"/>
        <v>PASS</v>
      </c>
    </row>
    <row r="205" spans="1:14">
      <c r="A205" s="11">
        <v>46357</v>
      </c>
      <c r="B205" s="6" t="s">
        <v>77</v>
      </c>
      <c r="C205" s="6" t="s">
        <v>1145</v>
      </c>
      <c r="D205" s="6">
        <v>16</v>
      </c>
      <c r="E205" s="24">
        <v>230263.33</v>
      </c>
      <c r="F205" s="6">
        <v>15</v>
      </c>
      <c r="G205" s="12">
        <v>6.0000000000000001E-3</v>
      </c>
      <c r="H205" s="12">
        <v>1.7999999999999999E-2</v>
      </c>
      <c r="I205" s="12">
        <v>-5.0000000000000001E-3</v>
      </c>
      <c r="J205" s="16">
        <f t="shared" si="15"/>
        <v>6.6666666666666652E-2</v>
      </c>
      <c r="K205" s="15">
        <f t="shared" si="16"/>
        <v>15350.888666666662</v>
      </c>
      <c r="L205" s="15">
        <f t="shared" si="17"/>
        <v>249989.22193666664</v>
      </c>
      <c r="M205" s="13" t="str">
        <f t="shared" si="18"/>
        <v>Current forecast</v>
      </c>
      <c r="N205" s="13" t="str">
        <f t="shared" si="19"/>
        <v>PASS</v>
      </c>
    </row>
    <row r="206" spans="1:14">
      <c r="A206" s="11">
        <v>46357</v>
      </c>
      <c r="B206" s="6" t="s">
        <v>80</v>
      </c>
      <c r="C206" s="6" t="s">
        <v>1143</v>
      </c>
      <c r="D206" s="6">
        <v>17</v>
      </c>
      <c r="E206" s="24">
        <v>576850.92000000004</v>
      </c>
      <c r="F206" s="6">
        <v>18</v>
      </c>
      <c r="G206" s="12">
        <v>4.0000000000000001E-3</v>
      </c>
      <c r="H206" s="12">
        <v>0.01</v>
      </c>
      <c r="I206" s="12">
        <v>-5.0000000000000001E-3</v>
      </c>
      <c r="J206" s="16">
        <f t="shared" si="15"/>
        <v>-5.555555555555558E-2</v>
      </c>
      <c r="K206" s="15">
        <f t="shared" si="16"/>
        <v>-32047.273333333349</v>
      </c>
      <c r="L206" s="15">
        <f t="shared" si="17"/>
        <v>549995.3049466667</v>
      </c>
      <c r="M206" s="13" t="str">
        <f t="shared" si="18"/>
        <v>Current forecast</v>
      </c>
      <c r="N206" s="13" t="str">
        <f t="shared" si="19"/>
        <v>PASS</v>
      </c>
    </row>
    <row r="207" spans="1:14">
      <c r="A207" s="11">
        <v>46357</v>
      </c>
      <c r="B207" s="6" t="s">
        <v>80</v>
      </c>
      <c r="C207" s="6" t="s">
        <v>1144</v>
      </c>
      <c r="D207" s="6">
        <v>17</v>
      </c>
      <c r="E207" s="24">
        <v>203712.12</v>
      </c>
      <c r="F207" s="6">
        <v>18</v>
      </c>
      <c r="G207" s="12">
        <v>4.0000000000000001E-3</v>
      </c>
      <c r="H207" s="12">
        <v>-4.0000000000000001E-3</v>
      </c>
      <c r="I207" s="12">
        <v>-5.0000000000000001E-3</v>
      </c>
      <c r="J207" s="16">
        <f t="shared" si="15"/>
        <v>-5.555555555555558E-2</v>
      </c>
      <c r="K207" s="15">
        <f t="shared" si="16"/>
        <v>-11317.340000000006</v>
      </c>
      <c r="L207" s="15">
        <f t="shared" si="17"/>
        <v>191376.2194</v>
      </c>
      <c r="M207" s="13" t="str">
        <f t="shared" si="18"/>
        <v>Current forecast</v>
      </c>
      <c r="N207" s="13" t="str">
        <f t="shared" si="19"/>
        <v>PASS</v>
      </c>
    </row>
    <row r="208" spans="1:14">
      <c r="A208" s="11">
        <v>46357</v>
      </c>
      <c r="B208" s="6" t="s">
        <v>80</v>
      </c>
      <c r="C208" s="6" t="s">
        <v>1145</v>
      </c>
      <c r="D208" s="6">
        <v>17</v>
      </c>
      <c r="E208" s="24">
        <v>266086.90999999997</v>
      </c>
      <c r="F208" s="6">
        <v>18</v>
      </c>
      <c r="G208" s="12">
        <v>4.0000000000000001E-3</v>
      </c>
      <c r="H208" s="12">
        <v>1.7999999999999999E-2</v>
      </c>
      <c r="I208" s="12">
        <v>-5.0000000000000001E-3</v>
      </c>
      <c r="J208" s="16">
        <f t="shared" si="15"/>
        <v>-5.555555555555558E-2</v>
      </c>
      <c r="K208" s="15">
        <f t="shared" si="16"/>
        <v>-14782.606111111116</v>
      </c>
      <c r="L208" s="15">
        <f t="shared" si="17"/>
        <v>255827.78135888887</v>
      </c>
      <c r="M208" s="13" t="str">
        <f t="shared" si="18"/>
        <v>Current forecast</v>
      </c>
      <c r="N208" s="13" t="str">
        <f t="shared" si="19"/>
        <v>PASS</v>
      </c>
    </row>
    <row r="209" spans="1:14">
      <c r="A209" s="11">
        <v>46357</v>
      </c>
      <c r="B209" s="6" t="s">
        <v>82</v>
      </c>
      <c r="C209" s="6" t="s">
        <v>1143</v>
      </c>
      <c r="D209" s="6">
        <v>19</v>
      </c>
      <c r="E209" s="24">
        <v>639580.57999999996</v>
      </c>
      <c r="F209" s="6">
        <v>17</v>
      </c>
      <c r="G209" s="12">
        <v>1.4999999999999999E-2</v>
      </c>
      <c r="H209" s="12">
        <v>0.01</v>
      </c>
      <c r="I209" s="12">
        <v>-5.0000000000000001E-3</v>
      </c>
      <c r="J209" s="16">
        <f t="shared" si="15"/>
        <v>0.11764705882352944</v>
      </c>
      <c r="K209" s="15">
        <f t="shared" si="16"/>
        <v>75244.774117647074</v>
      </c>
      <c r="L209" s="15">
        <f t="shared" si="17"/>
        <v>727616.96571764699</v>
      </c>
      <c r="M209" s="13" t="str">
        <f t="shared" si="18"/>
        <v>Current forecast</v>
      </c>
      <c r="N209" s="13" t="str">
        <f t="shared" si="19"/>
        <v>PASS</v>
      </c>
    </row>
    <row r="210" spans="1:14">
      <c r="A210" s="11">
        <v>46357</v>
      </c>
      <c r="B210" s="6" t="s">
        <v>82</v>
      </c>
      <c r="C210" s="6" t="s">
        <v>1144</v>
      </c>
      <c r="D210" s="6">
        <v>19</v>
      </c>
      <c r="E210" s="24">
        <v>239618.02</v>
      </c>
      <c r="F210" s="6">
        <v>17</v>
      </c>
      <c r="G210" s="12">
        <v>1.4999999999999999E-2</v>
      </c>
      <c r="H210" s="12">
        <v>-4.0000000000000001E-3</v>
      </c>
      <c r="I210" s="12">
        <v>-5.0000000000000001E-3</v>
      </c>
      <c r="J210" s="16">
        <f t="shared" si="15"/>
        <v>0.11764705882352944</v>
      </c>
      <c r="K210" s="15">
        <f t="shared" si="16"/>
        <v>28190.355294117653</v>
      </c>
      <c r="L210" s="15">
        <f t="shared" si="17"/>
        <v>269246.08341411769</v>
      </c>
      <c r="M210" s="13" t="str">
        <f t="shared" si="18"/>
        <v>Current forecast</v>
      </c>
      <c r="N210" s="13" t="str">
        <f t="shared" si="19"/>
        <v>PASS</v>
      </c>
    </row>
    <row r="211" spans="1:14">
      <c r="A211" s="11">
        <v>46357</v>
      </c>
      <c r="B211" s="6" t="s">
        <v>82</v>
      </c>
      <c r="C211" s="6" t="s">
        <v>1145</v>
      </c>
      <c r="D211" s="6">
        <v>19</v>
      </c>
      <c r="E211" s="24">
        <v>356240.27</v>
      </c>
      <c r="F211" s="6">
        <v>17</v>
      </c>
      <c r="G211" s="12">
        <v>1.4999999999999999E-2</v>
      </c>
      <c r="H211" s="12">
        <v>1.7999999999999999E-2</v>
      </c>
      <c r="I211" s="12">
        <v>-5.0000000000000001E-3</v>
      </c>
      <c r="J211" s="16">
        <f t="shared" si="15"/>
        <v>0.11764705882352944</v>
      </c>
      <c r="K211" s="15">
        <f t="shared" si="16"/>
        <v>41910.62000000001</v>
      </c>
      <c r="L211" s="15">
        <f t="shared" si="17"/>
        <v>408125.61756000004</v>
      </c>
      <c r="M211" s="13" t="str">
        <f t="shared" si="18"/>
        <v>Current forecast</v>
      </c>
      <c r="N211" s="13" t="str">
        <f t="shared" si="19"/>
        <v>PASS</v>
      </c>
    </row>
    <row r="212" spans="1:14">
      <c r="A212" s="11">
        <v>46357</v>
      </c>
      <c r="B212" s="6" t="s">
        <v>83</v>
      </c>
      <c r="C212" s="6" t="s">
        <v>1143</v>
      </c>
      <c r="D212" s="6">
        <v>22</v>
      </c>
      <c r="E212" s="24">
        <v>672345.49</v>
      </c>
      <c r="F212" s="6">
        <v>21</v>
      </c>
      <c r="G212" s="12">
        <v>5.0000000000000001E-3</v>
      </c>
      <c r="H212" s="12">
        <v>0.01</v>
      </c>
      <c r="I212" s="12">
        <v>-5.0000000000000001E-3</v>
      </c>
      <c r="J212" s="16">
        <f t="shared" si="15"/>
        <v>4.7619047619047672E-2</v>
      </c>
      <c r="K212" s="15">
        <f t="shared" si="16"/>
        <v>32016.45190476194</v>
      </c>
      <c r="L212" s="15">
        <f t="shared" si="17"/>
        <v>711085.39680476196</v>
      </c>
      <c r="M212" s="13" t="str">
        <f t="shared" si="18"/>
        <v>Current forecast</v>
      </c>
      <c r="N212" s="13" t="str">
        <f t="shared" si="19"/>
        <v>PASS</v>
      </c>
    </row>
    <row r="213" spans="1:14">
      <c r="A213" s="11">
        <v>46357</v>
      </c>
      <c r="B213" s="6" t="s">
        <v>83</v>
      </c>
      <c r="C213" s="6" t="s">
        <v>1144</v>
      </c>
      <c r="D213" s="6">
        <v>22</v>
      </c>
      <c r="E213" s="24">
        <v>243108.11</v>
      </c>
      <c r="F213" s="6">
        <v>21</v>
      </c>
      <c r="G213" s="12">
        <v>5.0000000000000001E-3</v>
      </c>
      <c r="H213" s="12">
        <v>-4.0000000000000001E-3</v>
      </c>
      <c r="I213" s="12">
        <v>-5.0000000000000001E-3</v>
      </c>
      <c r="J213" s="16">
        <f t="shared" si="15"/>
        <v>4.7619047619047672E-2</v>
      </c>
      <c r="K213" s="15">
        <f t="shared" si="16"/>
        <v>11576.576666666679</v>
      </c>
      <c r="L213" s="15">
        <f t="shared" si="17"/>
        <v>253712.25422666667</v>
      </c>
      <c r="M213" s="13" t="str">
        <f t="shared" si="18"/>
        <v>Current forecast</v>
      </c>
      <c r="N213" s="13" t="str">
        <f t="shared" si="19"/>
        <v>PASS</v>
      </c>
    </row>
    <row r="214" spans="1:14">
      <c r="A214" s="11">
        <v>46357</v>
      </c>
      <c r="B214" s="6" t="s">
        <v>83</v>
      </c>
      <c r="C214" s="6" t="s">
        <v>1145</v>
      </c>
      <c r="D214" s="6">
        <v>22</v>
      </c>
      <c r="E214" s="24">
        <v>361885.5</v>
      </c>
      <c r="F214" s="6">
        <v>21</v>
      </c>
      <c r="G214" s="12">
        <v>5.0000000000000001E-3</v>
      </c>
      <c r="H214" s="12">
        <v>1.7999999999999999E-2</v>
      </c>
      <c r="I214" s="12">
        <v>-5.0000000000000001E-3</v>
      </c>
      <c r="J214" s="16">
        <f t="shared" si="15"/>
        <v>4.7619047619047672E-2</v>
      </c>
      <c r="K214" s="15">
        <f t="shared" si="16"/>
        <v>17232.642857142877</v>
      </c>
      <c r="L214" s="15">
        <f t="shared" si="17"/>
        <v>385632.08185714291</v>
      </c>
      <c r="M214" s="13" t="str">
        <f t="shared" si="18"/>
        <v>Current forecast</v>
      </c>
      <c r="N214" s="13" t="str">
        <f t="shared" si="19"/>
        <v>PASS</v>
      </c>
    </row>
    <row r="215" spans="1:14">
      <c r="A215" s="11">
        <v>46357</v>
      </c>
      <c r="B215" s="6" t="s">
        <v>84</v>
      </c>
      <c r="C215" s="6" t="s">
        <v>1143</v>
      </c>
      <c r="D215" s="6">
        <v>25</v>
      </c>
      <c r="E215" s="24">
        <v>840788.47999999998</v>
      </c>
      <c r="F215" s="6">
        <v>26</v>
      </c>
      <c r="G215" s="12">
        <v>1.2E-2</v>
      </c>
      <c r="H215" s="12">
        <v>0.01</v>
      </c>
      <c r="I215" s="12">
        <v>-5.0000000000000001E-3</v>
      </c>
      <c r="J215" s="16">
        <f t="shared" si="15"/>
        <v>-3.8461538461538436E-2</v>
      </c>
      <c r="K215" s="15">
        <f t="shared" si="16"/>
        <v>-32338.018461538439</v>
      </c>
      <c r="L215" s="15">
        <f t="shared" si="17"/>
        <v>822743.86569846154</v>
      </c>
      <c r="M215" s="13" t="str">
        <f t="shared" si="18"/>
        <v>Current forecast</v>
      </c>
      <c r="N215" s="13" t="str">
        <f t="shared" si="19"/>
        <v>PASS</v>
      </c>
    </row>
    <row r="216" spans="1:14">
      <c r="A216" s="11">
        <v>46357</v>
      </c>
      <c r="B216" s="6" t="s">
        <v>84</v>
      </c>
      <c r="C216" s="6" t="s">
        <v>1144</v>
      </c>
      <c r="D216" s="6">
        <v>25</v>
      </c>
      <c r="E216" s="24">
        <v>297541.5</v>
      </c>
      <c r="F216" s="6">
        <v>26</v>
      </c>
      <c r="G216" s="12">
        <v>1.2E-2</v>
      </c>
      <c r="H216" s="12">
        <v>-4.0000000000000001E-3</v>
      </c>
      <c r="I216" s="12">
        <v>-5.0000000000000001E-3</v>
      </c>
      <c r="J216" s="16">
        <f t="shared" si="15"/>
        <v>-3.8461538461538436E-2</v>
      </c>
      <c r="K216" s="15">
        <f t="shared" si="16"/>
        <v>-11443.903846153838</v>
      </c>
      <c r="L216" s="15">
        <f t="shared" si="17"/>
        <v>286990.22065384616</v>
      </c>
      <c r="M216" s="13" t="str">
        <f t="shared" si="18"/>
        <v>Current forecast</v>
      </c>
      <c r="N216" s="13" t="str">
        <f t="shared" si="19"/>
        <v>PASS</v>
      </c>
    </row>
    <row r="217" spans="1:14">
      <c r="A217" s="11">
        <v>46357</v>
      </c>
      <c r="B217" s="6" t="s">
        <v>84</v>
      </c>
      <c r="C217" s="6" t="s">
        <v>1145</v>
      </c>
      <c r="D217" s="6">
        <v>25</v>
      </c>
      <c r="E217" s="24">
        <v>447238.81</v>
      </c>
      <c r="F217" s="6">
        <v>26</v>
      </c>
      <c r="G217" s="12">
        <v>1.2E-2</v>
      </c>
      <c r="H217" s="12">
        <v>1.7999999999999999E-2</v>
      </c>
      <c r="I217" s="12">
        <v>-5.0000000000000001E-3</v>
      </c>
      <c r="J217" s="16">
        <f t="shared" si="15"/>
        <v>-3.8461538461538436E-2</v>
      </c>
      <c r="K217" s="15">
        <f t="shared" si="16"/>
        <v>-17201.492692307682</v>
      </c>
      <c r="L217" s="15">
        <f t="shared" si="17"/>
        <v>441218.28755769233</v>
      </c>
      <c r="M217" s="13" t="str">
        <f t="shared" si="18"/>
        <v>Current forecast</v>
      </c>
      <c r="N217" s="13" t="str">
        <f t="shared" si="19"/>
        <v>PASS</v>
      </c>
    </row>
    <row r="218" spans="1:14">
      <c r="A218" s="11">
        <v>46388</v>
      </c>
      <c r="B218" s="6" t="s">
        <v>53</v>
      </c>
      <c r="C218" s="6" t="s">
        <v>1143</v>
      </c>
      <c r="D218" s="6">
        <v>8</v>
      </c>
      <c r="E218" s="24">
        <v>151046.42000000001</v>
      </c>
      <c r="F218" s="6">
        <v>8</v>
      </c>
      <c r="G218" s="12">
        <v>1.7999999999999999E-2</v>
      </c>
      <c r="H218" s="12">
        <v>0.01</v>
      </c>
      <c r="I218" s="12">
        <v>-5.0000000000000001E-3</v>
      </c>
      <c r="J218" s="16">
        <f t="shared" si="15"/>
        <v>0</v>
      </c>
      <c r="K218" s="15">
        <f t="shared" si="16"/>
        <v>0</v>
      </c>
      <c r="L218" s="15">
        <f t="shared" si="17"/>
        <v>154520.48766000001</v>
      </c>
      <c r="M218" s="13" t="str">
        <f t="shared" si="18"/>
        <v>Budget 1Y</v>
      </c>
      <c r="N218" s="13" t="str">
        <f t="shared" si="19"/>
        <v>PASS</v>
      </c>
    </row>
    <row r="219" spans="1:14">
      <c r="A219" s="11">
        <v>46388</v>
      </c>
      <c r="B219" s="6" t="s">
        <v>53</v>
      </c>
      <c r="C219" s="6" t="s">
        <v>1144</v>
      </c>
      <c r="D219" s="6">
        <v>8</v>
      </c>
      <c r="E219" s="24">
        <v>53584.44</v>
      </c>
      <c r="F219" s="6">
        <v>8</v>
      </c>
      <c r="G219" s="12">
        <v>1.7999999999999999E-2</v>
      </c>
      <c r="H219" s="12">
        <v>-4.0000000000000001E-3</v>
      </c>
      <c r="I219" s="12">
        <v>-5.0000000000000001E-3</v>
      </c>
      <c r="J219" s="16">
        <f t="shared" si="15"/>
        <v>0</v>
      </c>
      <c r="K219" s="15">
        <f t="shared" si="16"/>
        <v>0</v>
      </c>
      <c r="L219" s="15">
        <f t="shared" si="17"/>
        <v>54066.699960000005</v>
      </c>
      <c r="M219" s="13" t="str">
        <f t="shared" si="18"/>
        <v>Budget 1Y</v>
      </c>
      <c r="N219" s="13" t="str">
        <f t="shared" si="19"/>
        <v>PASS</v>
      </c>
    </row>
    <row r="220" spans="1:14">
      <c r="A220" s="11">
        <v>46388</v>
      </c>
      <c r="B220" s="6" t="s">
        <v>53</v>
      </c>
      <c r="C220" s="6" t="s">
        <v>1145</v>
      </c>
      <c r="D220" s="6">
        <v>8</v>
      </c>
      <c r="E220" s="24">
        <v>86841.27</v>
      </c>
      <c r="F220" s="6">
        <v>8</v>
      </c>
      <c r="G220" s="12">
        <v>1.7999999999999999E-2</v>
      </c>
      <c r="H220" s="12">
        <v>1.7999999999999999E-2</v>
      </c>
      <c r="I220" s="12">
        <v>-5.0000000000000001E-3</v>
      </c>
      <c r="J220" s="16">
        <f t="shared" si="15"/>
        <v>0</v>
      </c>
      <c r="K220" s="15">
        <f t="shared" si="16"/>
        <v>0</v>
      </c>
      <c r="L220" s="15">
        <f t="shared" si="17"/>
        <v>89533.349370000011</v>
      </c>
      <c r="M220" s="13" t="str">
        <f t="shared" si="18"/>
        <v>Budget 1Y</v>
      </c>
      <c r="N220" s="13" t="str">
        <f t="shared" si="19"/>
        <v>PASS</v>
      </c>
    </row>
    <row r="221" spans="1:14">
      <c r="A221" s="11">
        <v>46388</v>
      </c>
      <c r="B221" s="6" t="s">
        <v>57</v>
      </c>
      <c r="C221" s="6" t="s">
        <v>1143</v>
      </c>
      <c r="D221" s="6">
        <v>10</v>
      </c>
      <c r="E221" s="24">
        <v>114230.12</v>
      </c>
      <c r="F221" s="6">
        <v>10</v>
      </c>
      <c r="G221" s="12">
        <v>6.0000000000000001E-3</v>
      </c>
      <c r="H221" s="12">
        <v>0.01</v>
      </c>
      <c r="I221" s="12">
        <v>-5.0000000000000001E-3</v>
      </c>
      <c r="J221" s="16">
        <f t="shared" si="15"/>
        <v>0</v>
      </c>
      <c r="K221" s="15">
        <f t="shared" si="16"/>
        <v>0</v>
      </c>
      <c r="L221" s="15">
        <f t="shared" si="17"/>
        <v>115486.65131999999</v>
      </c>
      <c r="M221" s="13" t="str">
        <f t="shared" si="18"/>
        <v>Budget 1Y</v>
      </c>
      <c r="N221" s="13" t="str">
        <f t="shared" si="19"/>
        <v>PASS</v>
      </c>
    </row>
    <row r="222" spans="1:14">
      <c r="A222" s="11">
        <v>46388</v>
      </c>
      <c r="B222" s="6" t="s">
        <v>57</v>
      </c>
      <c r="C222" s="6" t="s">
        <v>1144</v>
      </c>
      <c r="D222" s="6">
        <v>10</v>
      </c>
      <c r="E222" s="24">
        <v>41827.11</v>
      </c>
      <c r="F222" s="6">
        <v>10</v>
      </c>
      <c r="G222" s="12">
        <v>6.0000000000000001E-3</v>
      </c>
      <c r="H222" s="12">
        <v>-4.0000000000000001E-3</v>
      </c>
      <c r="I222" s="12">
        <v>-5.0000000000000001E-3</v>
      </c>
      <c r="J222" s="16">
        <f t="shared" si="15"/>
        <v>0</v>
      </c>
      <c r="K222" s="15">
        <f t="shared" si="16"/>
        <v>0</v>
      </c>
      <c r="L222" s="15">
        <f t="shared" si="17"/>
        <v>41701.628669999998</v>
      </c>
      <c r="M222" s="13" t="str">
        <f t="shared" si="18"/>
        <v>Budget 1Y</v>
      </c>
      <c r="N222" s="13" t="str">
        <f t="shared" si="19"/>
        <v>PASS</v>
      </c>
    </row>
    <row r="223" spans="1:14">
      <c r="A223" s="11">
        <v>46388</v>
      </c>
      <c r="B223" s="6" t="s">
        <v>57</v>
      </c>
      <c r="C223" s="6" t="s">
        <v>1145</v>
      </c>
      <c r="D223" s="6">
        <v>10</v>
      </c>
      <c r="E223" s="24">
        <v>60719.59</v>
      </c>
      <c r="F223" s="6">
        <v>10</v>
      </c>
      <c r="G223" s="12">
        <v>6.0000000000000001E-3</v>
      </c>
      <c r="H223" s="12">
        <v>1.7999999999999999E-2</v>
      </c>
      <c r="I223" s="12">
        <v>-5.0000000000000001E-3</v>
      </c>
      <c r="J223" s="16">
        <f t="shared" si="15"/>
        <v>0</v>
      </c>
      <c r="K223" s="15">
        <f t="shared" si="16"/>
        <v>0</v>
      </c>
      <c r="L223" s="15">
        <f t="shared" si="17"/>
        <v>61873.262209999994</v>
      </c>
      <c r="M223" s="13" t="str">
        <f t="shared" si="18"/>
        <v>Budget 1Y</v>
      </c>
      <c r="N223" s="13" t="str">
        <f t="shared" si="19"/>
        <v>PASS</v>
      </c>
    </row>
    <row r="224" spans="1:14">
      <c r="A224" s="11">
        <v>46388</v>
      </c>
      <c r="B224" s="6" t="s">
        <v>61</v>
      </c>
      <c r="C224" s="6" t="s">
        <v>1143</v>
      </c>
      <c r="D224" s="6">
        <v>8</v>
      </c>
      <c r="E224" s="24">
        <v>79269.5</v>
      </c>
      <c r="F224" s="6">
        <v>8</v>
      </c>
      <c r="G224" s="12">
        <v>0</v>
      </c>
      <c r="H224" s="12">
        <v>0.01</v>
      </c>
      <c r="I224" s="12">
        <v>-5.0000000000000001E-3</v>
      </c>
      <c r="J224" s="16">
        <f t="shared" si="15"/>
        <v>0</v>
      </c>
      <c r="K224" s="15">
        <f t="shared" si="16"/>
        <v>0</v>
      </c>
      <c r="L224" s="15">
        <f t="shared" si="17"/>
        <v>79665.847500000003</v>
      </c>
      <c r="M224" s="13" t="str">
        <f t="shared" si="18"/>
        <v>Budget 1Y</v>
      </c>
      <c r="N224" s="13" t="str">
        <f t="shared" si="19"/>
        <v>PASS</v>
      </c>
    </row>
    <row r="225" spans="1:14">
      <c r="A225" s="11">
        <v>46388</v>
      </c>
      <c r="B225" s="6" t="s">
        <v>61</v>
      </c>
      <c r="C225" s="6" t="s">
        <v>1144</v>
      </c>
      <c r="D225" s="6">
        <v>8</v>
      </c>
      <c r="E225" s="24">
        <v>34524.269999999997</v>
      </c>
      <c r="F225" s="6">
        <v>8</v>
      </c>
      <c r="G225" s="12">
        <v>0</v>
      </c>
      <c r="H225" s="12">
        <v>-4.0000000000000001E-3</v>
      </c>
      <c r="I225" s="12">
        <v>-5.0000000000000001E-3</v>
      </c>
      <c r="J225" s="16">
        <f t="shared" si="15"/>
        <v>0</v>
      </c>
      <c r="K225" s="15">
        <f t="shared" si="16"/>
        <v>0</v>
      </c>
      <c r="L225" s="15">
        <f t="shared" si="17"/>
        <v>34213.551569999996</v>
      </c>
      <c r="M225" s="13" t="str">
        <f t="shared" si="18"/>
        <v>Budget 1Y</v>
      </c>
      <c r="N225" s="13" t="str">
        <f t="shared" si="19"/>
        <v>PASS</v>
      </c>
    </row>
    <row r="226" spans="1:14">
      <c r="A226" s="11">
        <v>46388</v>
      </c>
      <c r="B226" s="6" t="s">
        <v>61</v>
      </c>
      <c r="C226" s="6" t="s">
        <v>1145</v>
      </c>
      <c r="D226" s="6">
        <v>8</v>
      </c>
      <c r="E226" s="24">
        <v>50199.58</v>
      </c>
      <c r="F226" s="6">
        <v>8</v>
      </c>
      <c r="G226" s="12">
        <v>0</v>
      </c>
      <c r="H226" s="12">
        <v>1.7999999999999999E-2</v>
      </c>
      <c r="I226" s="12">
        <v>-5.0000000000000001E-3</v>
      </c>
      <c r="J226" s="16">
        <f t="shared" si="15"/>
        <v>0</v>
      </c>
      <c r="K226" s="15">
        <f t="shared" si="16"/>
        <v>0</v>
      </c>
      <c r="L226" s="15">
        <f t="shared" si="17"/>
        <v>50852.17454</v>
      </c>
      <c r="M226" s="13" t="str">
        <f t="shared" si="18"/>
        <v>Budget 1Y</v>
      </c>
      <c r="N226" s="13" t="str">
        <f t="shared" si="19"/>
        <v>PASS</v>
      </c>
    </row>
    <row r="227" spans="1:14">
      <c r="A227" s="11">
        <v>46388</v>
      </c>
      <c r="B227" s="6" t="s">
        <v>65</v>
      </c>
      <c r="C227" s="6" t="s">
        <v>1143</v>
      </c>
      <c r="D227" s="6">
        <v>16</v>
      </c>
      <c r="E227" s="24">
        <v>203217.08</v>
      </c>
      <c r="F227" s="6">
        <v>16</v>
      </c>
      <c r="G227" s="12">
        <v>0.02</v>
      </c>
      <c r="H227" s="12">
        <v>0.01</v>
      </c>
      <c r="I227" s="12">
        <v>-5.0000000000000001E-3</v>
      </c>
      <c r="J227" s="16">
        <f t="shared" si="15"/>
        <v>0</v>
      </c>
      <c r="K227" s="15">
        <f t="shared" si="16"/>
        <v>0</v>
      </c>
      <c r="L227" s="15">
        <f t="shared" si="17"/>
        <v>208297.50699999998</v>
      </c>
      <c r="M227" s="13" t="str">
        <f t="shared" si="18"/>
        <v>Budget 1Y</v>
      </c>
      <c r="N227" s="13" t="str">
        <f t="shared" si="19"/>
        <v>PASS</v>
      </c>
    </row>
    <row r="228" spans="1:14">
      <c r="A228" s="11">
        <v>46388</v>
      </c>
      <c r="B228" s="6" t="s">
        <v>65</v>
      </c>
      <c r="C228" s="6" t="s">
        <v>1144</v>
      </c>
      <c r="D228" s="6">
        <v>16</v>
      </c>
      <c r="E228" s="24">
        <v>77497.460000000006</v>
      </c>
      <c r="F228" s="6">
        <v>16</v>
      </c>
      <c r="G228" s="12">
        <v>0.02</v>
      </c>
      <c r="H228" s="12">
        <v>-4.0000000000000001E-3</v>
      </c>
      <c r="I228" s="12">
        <v>-5.0000000000000001E-3</v>
      </c>
      <c r="J228" s="16">
        <f t="shared" si="15"/>
        <v>0</v>
      </c>
      <c r="K228" s="15">
        <f t="shared" si="16"/>
        <v>0</v>
      </c>
      <c r="L228" s="15">
        <f t="shared" si="17"/>
        <v>78349.932060000006</v>
      </c>
      <c r="M228" s="13" t="str">
        <f t="shared" si="18"/>
        <v>Budget 1Y</v>
      </c>
      <c r="N228" s="13" t="str">
        <f t="shared" si="19"/>
        <v>PASS</v>
      </c>
    </row>
    <row r="229" spans="1:14">
      <c r="A229" s="11">
        <v>46388</v>
      </c>
      <c r="B229" s="6" t="s">
        <v>65</v>
      </c>
      <c r="C229" s="6" t="s">
        <v>1145</v>
      </c>
      <c r="D229" s="6">
        <v>16</v>
      </c>
      <c r="E229" s="24">
        <v>102890.5</v>
      </c>
      <c r="F229" s="6">
        <v>16</v>
      </c>
      <c r="G229" s="12">
        <v>0.02</v>
      </c>
      <c r="H229" s="12">
        <v>1.7999999999999999E-2</v>
      </c>
      <c r="I229" s="12">
        <v>-5.0000000000000001E-3</v>
      </c>
      <c r="J229" s="16">
        <f t="shared" si="15"/>
        <v>0</v>
      </c>
      <c r="K229" s="15">
        <f t="shared" si="16"/>
        <v>0</v>
      </c>
      <c r="L229" s="15">
        <f t="shared" si="17"/>
        <v>106285.88649999999</v>
      </c>
      <c r="M229" s="13" t="str">
        <f t="shared" si="18"/>
        <v>Budget 1Y</v>
      </c>
      <c r="N229" s="13" t="str">
        <f t="shared" si="19"/>
        <v>PASS</v>
      </c>
    </row>
    <row r="230" spans="1:14">
      <c r="A230" s="11">
        <v>46388</v>
      </c>
      <c r="B230" s="6" t="s">
        <v>68</v>
      </c>
      <c r="C230" s="6" t="s">
        <v>1143</v>
      </c>
      <c r="D230" s="6">
        <v>18</v>
      </c>
      <c r="E230" s="24">
        <v>235917.88</v>
      </c>
      <c r="F230" s="6">
        <v>18</v>
      </c>
      <c r="G230" s="12">
        <v>0</v>
      </c>
      <c r="H230" s="12">
        <v>0.01</v>
      </c>
      <c r="I230" s="12">
        <v>-5.0000000000000001E-3</v>
      </c>
      <c r="J230" s="16">
        <f t="shared" si="15"/>
        <v>0</v>
      </c>
      <c r="K230" s="15">
        <f t="shared" si="16"/>
        <v>0</v>
      </c>
      <c r="L230" s="15">
        <f t="shared" si="17"/>
        <v>237097.4694</v>
      </c>
      <c r="M230" s="13" t="str">
        <f t="shared" si="18"/>
        <v>Budget 1Y</v>
      </c>
      <c r="N230" s="13" t="str">
        <f t="shared" si="19"/>
        <v>PASS</v>
      </c>
    </row>
    <row r="231" spans="1:14">
      <c r="A231" s="11">
        <v>46388</v>
      </c>
      <c r="B231" s="6" t="s">
        <v>68</v>
      </c>
      <c r="C231" s="6" t="s">
        <v>1144</v>
      </c>
      <c r="D231" s="6">
        <v>18</v>
      </c>
      <c r="E231" s="24">
        <v>78074.259999999995</v>
      </c>
      <c r="F231" s="6">
        <v>18</v>
      </c>
      <c r="G231" s="12">
        <v>0</v>
      </c>
      <c r="H231" s="12">
        <v>-4.0000000000000001E-3</v>
      </c>
      <c r="I231" s="12">
        <v>-5.0000000000000001E-3</v>
      </c>
      <c r="J231" s="16">
        <f t="shared" si="15"/>
        <v>0</v>
      </c>
      <c r="K231" s="15">
        <f t="shared" si="16"/>
        <v>0</v>
      </c>
      <c r="L231" s="15">
        <f t="shared" si="17"/>
        <v>77371.591659999991</v>
      </c>
      <c r="M231" s="13" t="str">
        <f t="shared" si="18"/>
        <v>Budget 1Y</v>
      </c>
      <c r="N231" s="13" t="str">
        <f t="shared" si="19"/>
        <v>PASS</v>
      </c>
    </row>
    <row r="232" spans="1:14">
      <c r="A232" s="11">
        <v>46388</v>
      </c>
      <c r="B232" s="6" t="s">
        <v>68</v>
      </c>
      <c r="C232" s="6" t="s">
        <v>1145</v>
      </c>
      <c r="D232" s="6">
        <v>18</v>
      </c>
      <c r="E232" s="24">
        <v>119973.15</v>
      </c>
      <c r="F232" s="6">
        <v>18</v>
      </c>
      <c r="G232" s="12">
        <v>0</v>
      </c>
      <c r="H232" s="12">
        <v>1.7999999999999999E-2</v>
      </c>
      <c r="I232" s="12">
        <v>-5.0000000000000001E-3</v>
      </c>
      <c r="J232" s="16">
        <f t="shared" si="15"/>
        <v>0</v>
      </c>
      <c r="K232" s="15">
        <f t="shared" si="16"/>
        <v>0</v>
      </c>
      <c r="L232" s="15">
        <f t="shared" si="17"/>
        <v>121532.80094999999</v>
      </c>
      <c r="M232" s="13" t="str">
        <f t="shared" si="18"/>
        <v>Budget 1Y</v>
      </c>
      <c r="N232" s="13" t="str">
        <f t="shared" si="19"/>
        <v>PASS</v>
      </c>
    </row>
    <row r="233" spans="1:14">
      <c r="A233" s="11">
        <v>46388</v>
      </c>
      <c r="B233" s="6" t="s">
        <v>71</v>
      </c>
      <c r="C233" s="6" t="s">
        <v>1143</v>
      </c>
      <c r="D233" s="6">
        <v>14</v>
      </c>
      <c r="E233" s="24">
        <v>133272.94</v>
      </c>
      <c r="F233" s="6">
        <v>14</v>
      </c>
      <c r="G233" s="12">
        <v>8.0000000000000002E-3</v>
      </c>
      <c r="H233" s="12">
        <v>0.01</v>
      </c>
      <c r="I233" s="12">
        <v>-5.0000000000000001E-3</v>
      </c>
      <c r="J233" s="16">
        <f t="shared" si="15"/>
        <v>0</v>
      </c>
      <c r="K233" s="15">
        <f t="shared" si="16"/>
        <v>0</v>
      </c>
      <c r="L233" s="15">
        <f t="shared" si="17"/>
        <v>135005.48822</v>
      </c>
      <c r="M233" s="13" t="str">
        <f t="shared" si="18"/>
        <v>Budget 1Y</v>
      </c>
      <c r="N233" s="13" t="str">
        <f t="shared" si="19"/>
        <v>PASS</v>
      </c>
    </row>
    <row r="234" spans="1:14">
      <c r="A234" s="11">
        <v>46388</v>
      </c>
      <c r="B234" s="6" t="s">
        <v>71</v>
      </c>
      <c r="C234" s="6" t="s">
        <v>1144</v>
      </c>
      <c r="D234" s="6">
        <v>14</v>
      </c>
      <c r="E234" s="24">
        <v>56302.02</v>
      </c>
      <c r="F234" s="6">
        <v>14</v>
      </c>
      <c r="G234" s="12">
        <v>8.0000000000000002E-3</v>
      </c>
      <c r="H234" s="12">
        <v>-4.0000000000000001E-3</v>
      </c>
      <c r="I234" s="12">
        <v>-5.0000000000000001E-3</v>
      </c>
      <c r="J234" s="16">
        <f t="shared" si="15"/>
        <v>0</v>
      </c>
      <c r="K234" s="15">
        <f t="shared" si="16"/>
        <v>0</v>
      </c>
      <c r="L234" s="15">
        <f t="shared" si="17"/>
        <v>56245.717979999994</v>
      </c>
      <c r="M234" s="13" t="str">
        <f t="shared" si="18"/>
        <v>Budget 1Y</v>
      </c>
      <c r="N234" s="13" t="str">
        <f t="shared" si="19"/>
        <v>PASS</v>
      </c>
    </row>
    <row r="235" spans="1:14">
      <c r="A235" s="11">
        <v>46388</v>
      </c>
      <c r="B235" s="6" t="s">
        <v>71</v>
      </c>
      <c r="C235" s="6" t="s">
        <v>1145</v>
      </c>
      <c r="D235" s="6">
        <v>14</v>
      </c>
      <c r="E235" s="24">
        <v>77215.839999999997</v>
      </c>
      <c r="F235" s="6">
        <v>14</v>
      </c>
      <c r="G235" s="12">
        <v>8.0000000000000002E-3</v>
      </c>
      <c r="H235" s="12">
        <v>1.7999999999999999E-2</v>
      </c>
      <c r="I235" s="12">
        <v>-5.0000000000000001E-3</v>
      </c>
      <c r="J235" s="16">
        <f t="shared" si="15"/>
        <v>0</v>
      </c>
      <c r="K235" s="15">
        <f t="shared" si="16"/>
        <v>0</v>
      </c>
      <c r="L235" s="15">
        <f t="shared" si="17"/>
        <v>78837.372640000001</v>
      </c>
      <c r="M235" s="13" t="str">
        <f t="shared" si="18"/>
        <v>Budget 1Y</v>
      </c>
      <c r="N235" s="13" t="str">
        <f t="shared" si="19"/>
        <v>PASS</v>
      </c>
    </row>
    <row r="236" spans="1:14">
      <c r="A236" s="11">
        <v>46388</v>
      </c>
      <c r="B236" s="6" t="s">
        <v>74</v>
      </c>
      <c r="C236" s="6" t="s">
        <v>1143</v>
      </c>
      <c r="D236" s="6">
        <v>58</v>
      </c>
      <c r="E236" s="24">
        <v>826500.14</v>
      </c>
      <c r="F236" s="6">
        <v>57</v>
      </c>
      <c r="G236" s="12">
        <v>0.01</v>
      </c>
      <c r="H236" s="12">
        <v>0.01</v>
      </c>
      <c r="I236" s="12">
        <v>-5.0000000000000001E-3</v>
      </c>
      <c r="J236" s="16">
        <f t="shared" si="15"/>
        <v>1.7543859649122862E-2</v>
      </c>
      <c r="K236" s="15">
        <f t="shared" si="16"/>
        <v>14500.002456140397</v>
      </c>
      <c r="L236" s="15">
        <f t="shared" si="17"/>
        <v>853397.64455614041</v>
      </c>
      <c r="M236" s="13" t="str">
        <f t="shared" si="18"/>
        <v>Budget 1Y</v>
      </c>
      <c r="N236" s="13" t="str">
        <f t="shared" si="19"/>
        <v>PASS</v>
      </c>
    </row>
    <row r="237" spans="1:14">
      <c r="A237" s="11">
        <v>46388</v>
      </c>
      <c r="B237" s="6" t="s">
        <v>74</v>
      </c>
      <c r="C237" s="6" t="s">
        <v>1144</v>
      </c>
      <c r="D237" s="6">
        <v>58</v>
      </c>
      <c r="E237" s="24">
        <v>313243.5</v>
      </c>
      <c r="F237" s="6">
        <v>57</v>
      </c>
      <c r="G237" s="12">
        <v>0.01</v>
      </c>
      <c r="H237" s="12">
        <v>-4.0000000000000001E-3</v>
      </c>
      <c r="I237" s="12">
        <v>-5.0000000000000001E-3</v>
      </c>
      <c r="J237" s="16">
        <f t="shared" si="15"/>
        <v>1.7543859649122862E-2</v>
      </c>
      <c r="K237" s="15">
        <f t="shared" si="16"/>
        <v>5495.5000000000173</v>
      </c>
      <c r="L237" s="15">
        <f t="shared" si="17"/>
        <v>319052.24349999998</v>
      </c>
      <c r="M237" s="13" t="str">
        <f t="shared" si="18"/>
        <v>Budget 1Y</v>
      </c>
      <c r="N237" s="13" t="str">
        <f t="shared" si="19"/>
        <v>PASS</v>
      </c>
    </row>
    <row r="238" spans="1:14">
      <c r="A238" s="11">
        <v>46388</v>
      </c>
      <c r="B238" s="6" t="s">
        <v>74</v>
      </c>
      <c r="C238" s="6" t="s">
        <v>1145</v>
      </c>
      <c r="D238" s="6">
        <v>58</v>
      </c>
      <c r="E238" s="24">
        <v>448236.78</v>
      </c>
      <c r="F238" s="6">
        <v>57</v>
      </c>
      <c r="G238" s="12">
        <v>0.01</v>
      </c>
      <c r="H238" s="12">
        <v>1.7999999999999999E-2</v>
      </c>
      <c r="I238" s="12">
        <v>-5.0000000000000001E-3</v>
      </c>
      <c r="J238" s="16">
        <f t="shared" si="15"/>
        <v>1.7543859649122862E-2</v>
      </c>
      <c r="K238" s="15">
        <f t="shared" si="16"/>
        <v>7863.8031578947621</v>
      </c>
      <c r="L238" s="15">
        <f t="shared" si="17"/>
        <v>466410.02909789479</v>
      </c>
      <c r="M238" s="13" t="str">
        <f t="shared" si="18"/>
        <v>Budget 1Y</v>
      </c>
      <c r="N238" s="13" t="str">
        <f t="shared" si="19"/>
        <v>PASS</v>
      </c>
    </row>
    <row r="239" spans="1:14">
      <c r="A239" s="11">
        <v>46388</v>
      </c>
      <c r="B239" s="6" t="s">
        <v>77</v>
      </c>
      <c r="C239" s="6" t="s">
        <v>1143</v>
      </c>
      <c r="D239" s="6">
        <v>16</v>
      </c>
      <c r="E239" s="24">
        <v>202972.68</v>
      </c>
      <c r="F239" s="6">
        <v>15</v>
      </c>
      <c r="G239" s="12">
        <v>6.0000000000000001E-3</v>
      </c>
      <c r="H239" s="12">
        <v>0.01</v>
      </c>
      <c r="I239" s="12">
        <v>-5.0000000000000001E-3</v>
      </c>
      <c r="J239" s="16">
        <f t="shared" si="15"/>
        <v>6.6666666666666652E-2</v>
      </c>
      <c r="K239" s="15">
        <f t="shared" si="16"/>
        <v>13531.511999999997</v>
      </c>
      <c r="L239" s="15">
        <f t="shared" si="17"/>
        <v>218736.89147999999</v>
      </c>
      <c r="M239" s="13" t="str">
        <f t="shared" si="18"/>
        <v>Budget 1Y</v>
      </c>
      <c r="N239" s="13" t="str">
        <f t="shared" si="19"/>
        <v>PASS</v>
      </c>
    </row>
    <row r="240" spans="1:14">
      <c r="A240" s="11">
        <v>46388</v>
      </c>
      <c r="B240" s="6" t="s">
        <v>77</v>
      </c>
      <c r="C240" s="6" t="s">
        <v>1144</v>
      </c>
      <c r="D240" s="6">
        <v>16</v>
      </c>
      <c r="E240" s="24">
        <v>74916.89</v>
      </c>
      <c r="F240" s="6">
        <v>15</v>
      </c>
      <c r="G240" s="12">
        <v>6.0000000000000001E-3</v>
      </c>
      <c r="H240" s="12">
        <v>-4.0000000000000001E-3</v>
      </c>
      <c r="I240" s="12">
        <v>-5.0000000000000001E-3</v>
      </c>
      <c r="J240" s="16">
        <f t="shared" si="15"/>
        <v>6.6666666666666652E-2</v>
      </c>
      <c r="K240" s="15">
        <f t="shared" si="16"/>
        <v>4994.4593333333323</v>
      </c>
      <c r="L240" s="15">
        <f t="shared" si="17"/>
        <v>79686.598663333338</v>
      </c>
      <c r="M240" s="13" t="str">
        <f t="shared" si="18"/>
        <v>Budget 1Y</v>
      </c>
      <c r="N240" s="13" t="str">
        <f t="shared" si="19"/>
        <v>PASS</v>
      </c>
    </row>
    <row r="241" spans="1:14">
      <c r="A241" s="11">
        <v>46388</v>
      </c>
      <c r="B241" s="6" t="s">
        <v>77</v>
      </c>
      <c r="C241" s="6" t="s">
        <v>1145</v>
      </c>
      <c r="D241" s="6">
        <v>16</v>
      </c>
      <c r="E241" s="24">
        <v>127863.58</v>
      </c>
      <c r="F241" s="6">
        <v>15</v>
      </c>
      <c r="G241" s="12">
        <v>6.0000000000000001E-3</v>
      </c>
      <c r="H241" s="12">
        <v>1.7999999999999999E-2</v>
      </c>
      <c r="I241" s="12">
        <v>-5.0000000000000001E-3</v>
      </c>
      <c r="J241" s="16">
        <f t="shared" si="15"/>
        <v>6.6666666666666652E-2</v>
      </c>
      <c r="K241" s="15">
        <f t="shared" si="16"/>
        <v>8524.2386666666644</v>
      </c>
      <c r="L241" s="15">
        <f t="shared" si="17"/>
        <v>138817.22668666666</v>
      </c>
      <c r="M241" s="13" t="str">
        <f t="shared" si="18"/>
        <v>Budget 1Y</v>
      </c>
      <c r="N241" s="13" t="str">
        <f t="shared" si="19"/>
        <v>PASS</v>
      </c>
    </row>
    <row r="242" spans="1:14">
      <c r="A242" s="11">
        <v>46388</v>
      </c>
      <c r="B242" s="6" t="s">
        <v>80</v>
      </c>
      <c r="C242" s="6" t="s">
        <v>1143</v>
      </c>
      <c r="D242" s="6">
        <v>17</v>
      </c>
      <c r="E242" s="24">
        <v>242333.9</v>
      </c>
      <c r="F242" s="6">
        <v>18</v>
      </c>
      <c r="G242" s="12">
        <v>4.0000000000000001E-3</v>
      </c>
      <c r="H242" s="12">
        <v>0.01</v>
      </c>
      <c r="I242" s="12">
        <v>-5.0000000000000001E-3</v>
      </c>
      <c r="J242" s="16">
        <f t="shared" si="15"/>
        <v>-5.555555555555558E-2</v>
      </c>
      <c r="K242" s="15">
        <f t="shared" si="16"/>
        <v>-13462.99444444445</v>
      </c>
      <c r="L242" s="15">
        <f t="shared" si="17"/>
        <v>231051.91065555555</v>
      </c>
      <c r="M242" s="13" t="str">
        <f t="shared" si="18"/>
        <v>Budget 1Y</v>
      </c>
      <c r="N242" s="13" t="str">
        <f t="shared" si="19"/>
        <v>PASS</v>
      </c>
    </row>
    <row r="243" spans="1:14">
      <c r="A243" s="11">
        <v>46388</v>
      </c>
      <c r="B243" s="6" t="s">
        <v>80</v>
      </c>
      <c r="C243" s="6" t="s">
        <v>1144</v>
      </c>
      <c r="D243" s="6">
        <v>17</v>
      </c>
      <c r="E243" s="24">
        <v>86349.25</v>
      </c>
      <c r="F243" s="6">
        <v>18</v>
      </c>
      <c r="G243" s="12">
        <v>4.0000000000000001E-3</v>
      </c>
      <c r="H243" s="12">
        <v>-4.0000000000000001E-3</v>
      </c>
      <c r="I243" s="12">
        <v>-5.0000000000000001E-3</v>
      </c>
      <c r="J243" s="16">
        <f t="shared" si="15"/>
        <v>-5.555555555555558E-2</v>
      </c>
      <c r="K243" s="15">
        <f t="shared" si="16"/>
        <v>-4797.1805555555575</v>
      </c>
      <c r="L243" s="15">
        <f t="shared" si="17"/>
        <v>81120.323194444441</v>
      </c>
      <c r="M243" s="13" t="str">
        <f t="shared" si="18"/>
        <v>Budget 1Y</v>
      </c>
      <c r="N243" s="13" t="str">
        <f t="shared" si="19"/>
        <v>PASS</v>
      </c>
    </row>
    <row r="244" spans="1:14">
      <c r="A244" s="11">
        <v>46388</v>
      </c>
      <c r="B244" s="6" t="s">
        <v>80</v>
      </c>
      <c r="C244" s="6" t="s">
        <v>1145</v>
      </c>
      <c r="D244" s="6">
        <v>17</v>
      </c>
      <c r="E244" s="24">
        <v>121249.07</v>
      </c>
      <c r="F244" s="6">
        <v>18</v>
      </c>
      <c r="G244" s="12">
        <v>4.0000000000000001E-3</v>
      </c>
      <c r="H244" s="12">
        <v>1.7999999999999999E-2</v>
      </c>
      <c r="I244" s="12">
        <v>-5.0000000000000001E-3</v>
      </c>
      <c r="J244" s="16">
        <f t="shared" si="15"/>
        <v>-5.555555555555558E-2</v>
      </c>
      <c r="K244" s="15">
        <f t="shared" si="16"/>
        <v>-6736.0594444444478</v>
      </c>
      <c r="L244" s="15">
        <f t="shared" si="17"/>
        <v>116574.24474555557</v>
      </c>
      <c r="M244" s="13" t="str">
        <f t="shared" si="18"/>
        <v>Budget 1Y</v>
      </c>
      <c r="N244" s="13" t="str">
        <f t="shared" si="19"/>
        <v>PASS</v>
      </c>
    </row>
    <row r="245" spans="1:14">
      <c r="A245" s="11">
        <v>46388</v>
      </c>
      <c r="B245" s="6" t="s">
        <v>82</v>
      </c>
      <c r="C245" s="6" t="s">
        <v>1143</v>
      </c>
      <c r="D245" s="6">
        <v>19</v>
      </c>
      <c r="E245" s="24">
        <v>250456.32000000001</v>
      </c>
      <c r="F245" s="6">
        <v>17</v>
      </c>
      <c r="G245" s="12">
        <v>1.4999999999999999E-2</v>
      </c>
      <c r="H245" s="12">
        <v>0.01</v>
      </c>
      <c r="I245" s="12">
        <v>-5.0000000000000001E-3</v>
      </c>
      <c r="J245" s="16">
        <f t="shared" si="15"/>
        <v>0.11764705882352944</v>
      </c>
      <c r="K245" s="15">
        <f t="shared" si="16"/>
        <v>29465.449411764712</v>
      </c>
      <c r="L245" s="15">
        <f t="shared" si="17"/>
        <v>284930.8958117647</v>
      </c>
      <c r="M245" s="13" t="str">
        <f t="shared" si="18"/>
        <v>Budget 1Y</v>
      </c>
      <c r="N245" s="13" t="str">
        <f t="shared" si="19"/>
        <v>PASS</v>
      </c>
    </row>
    <row r="246" spans="1:14">
      <c r="A246" s="11">
        <v>46388</v>
      </c>
      <c r="B246" s="6" t="s">
        <v>82</v>
      </c>
      <c r="C246" s="6" t="s">
        <v>1144</v>
      </c>
      <c r="D246" s="6">
        <v>19</v>
      </c>
      <c r="E246" s="24">
        <v>95735.45</v>
      </c>
      <c r="F246" s="6">
        <v>17</v>
      </c>
      <c r="G246" s="12">
        <v>1.4999999999999999E-2</v>
      </c>
      <c r="H246" s="12">
        <v>-4.0000000000000001E-3</v>
      </c>
      <c r="I246" s="12">
        <v>-5.0000000000000001E-3</v>
      </c>
      <c r="J246" s="16">
        <f t="shared" si="15"/>
        <v>0.11764705882352944</v>
      </c>
      <c r="K246" s="15">
        <f t="shared" si="16"/>
        <v>11262.99411764706</v>
      </c>
      <c r="L246" s="15">
        <f t="shared" si="17"/>
        <v>107572.85681764706</v>
      </c>
      <c r="M246" s="13" t="str">
        <f t="shared" si="18"/>
        <v>Budget 1Y</v>
      </c>
      <c r="N246" s="13" t="str">
        <f t="shared" si="19"/>
        <v>PASS</v>
      </c>
    </row>
    <row r="247" spans="1:14">
      <c r="A247" s="11">
        <v>46388</v>
      </c>
      <c r="B247" s="6" t="s">
        <v>82</v>
      </c>
      <c r="C247" s="6" t="s">
        <v>1145</v>
      </c>
      <c r="D247" s="6">
        <v>19</v>
      </c>
      <c r="E247" s="24">
        <v>140232.34</v>
      </c>
      <c r="F247" s="6">
        <v>17</v>
      </c>
      <c r="G247" s="12">
        <v>1.4999999999999999E-2</v>
      </c>
      <c r="H247" s="12">
        <v>1.7999999999999999E-2</v>
      </c>
      <c r="I247" s="12">
        <v>-5.0000000000000001E-3</v>
      </c>
      <c r="J247" s="16">
        <f t="shared" si="15"/>
        <v>0.11764705882352944</v>
      </c>
      <c r="K247" s="15">
        <f t="shared" si="16"/>
        <v>16497.922352941179</v>
      </c>
      <c r="L247" s="15">
        <f t="shared" si="17"/>
        <v>160656.76787294119</v>
      </c>
      <c r="M247" s="13" t="str">
        <f t="shared" si="18"/>
        <v>Budget 1Y</v>
      </c>
      <c r="N247" s="13" t="str">
        <f t="shared" si="19"/>
        <v>PASS</v>
      </c>
    </row>
    <row r="248" spans="1:14">
      <c r="A248" s="11">
        <v>46388</v>
      </c>
      <c r="B248" s="6" t="s">
        <v>83</v>
      </c>
      <c r="C248" s="6" t="s">
        <v>1143</v>
      </c>
      <c r="D248" s="6">
        <v>22</v>
      </c>
      <c r="E248" s="24">
        <v>260424.51</v>
      </c>
      <c r="F248" s="6">
        <v>21</v>
      </c>
      <c r="G248" s="12">
        <v>5.0000000000000001E-3</v>
      </c>
      <c r="H248" s="12">
        <v>0.01</v>
      </c>
      <c r="I248" s="12">
        <v>-5.0000000000000001E-3</v>
      </c>
      <c r="J248" s="16">
        <f t="shared" si="15"/>
        <v>4.7619047619047672E-2</v>
      </c>
      <c r="K248" s="15">
        <f t="shared" si="16"/>
        <v>12401.167142857157</v>
      </c>
      <c r="L248" s="15">
        <f t="shared" si="17"/>
        <v>275429.92224285717</v>
      </c>
      <c r="M248" s="13" t="str">
        <f t="shared" si="18"/>
        <v>Budget 1Y</v>
      </c>
      <c r="N248" s="13" t="str">
        <f t="shared" si="19"/>
        <v>PASS</v>
      </c>
    </row>
    <row r="249" spans="1:14">
      <c r="A249" s="11">
        <v>46388</v>
      </c>
      <c r="B249" s="6" t="s">
        <v>83</v>
      </c>
      <c r="C249" s="6" t="s">
        <v>1144</v>
      </c>
      <c r="D249" s="6">
        <v>22</v>
      </c>
      <c r="E249" s="24">
        <v>89154.12</v>
      </c>
      <c r="F249" s="6">
        <v>21</v>
      </c>
      <c r="G249" s="12">
        <v>5.0000000000000001E-3</v>
      </c>
      <c r="H249" s="12">
        <v>-4.0000000000000001E-3</v>
      </c>
      <c r="I249" s="12">
        <v>-5.0000000000000001E-3</v>
      </c>
      <c r="J249" s="16">
        <f t="shared" si="15"/>
        <v>4.7619047619047672E-2</v>
      </c>
      <c r="K249" s="15">
        <f t="shared" si="16"/>
        <v>4245.4342857142901</v>
      </c>
      <c r="L249" s="15">
        <f t="shared" si="17"/>
        <v>93042.937805714289</v>
      </c>
      <c r="M249" s="13" t="str">
        <f t="shared" si="18"/>
        <v>Budget 1Y</v>
      </c>
      <c r="N249" s="13" t="str">
        <f t="shared" si="19"/>
        <v>PASS</v>
      </c>
    </row>
    <row r="250" spans="1:14">
      <c r="A250" s="11">
        <v>46388</v>
      </c>
      <c r="B250" s="6" t="s">
        <v>83</v>
      </c>
      <c r="C250" s="6" t="s">
        <v>1145</v>
      </c>
      <c r="D250" s="6">
        <v>22</v>
      </c>
      <c r="E250" s="24">
        <v>125168.56</v>
      </c>
      <c r="F250" s="6">
        <v>21</v>
      </c>
      <c r="G250" s="12">
        <v>5.0000000000000001E-3</v>
      </c>
      <c r="H250" s="12">
        <v>1.7999999999999999E-2</v>
      </c>
      <c r="I250" s="12">
        <v>-5.0000000000000001E-3</v>
      </c>
      <c r="J250" s="16">
        <f t="shared" si="15"/>
        <v>4.7619047619047672E-2</v>
      </c>
      <c r="K250" s="15">
        <f t="shared" si="16"/>
        <v>5960.4076190476253</v>
      </c>
      <c r="L250" s="15">
        <f t="shared" si="17"/>
        <v>133382.00169904763</v>
      </c>
      <c r="M250" s="13" t="str">
        <f t="shared" si="18"/>
        <v>Budget 1Y</v>
      </c>
      <c r="N250" s="13" t="str">
        <f t="shared" si="19"/>
        <v>PASS</v>
      </c>
    </row>
    <row r="251" spans="1:14">
      <c r="A251" s="11">
        <v>46388</v>
      </c>
      <c r="B251" s="6" t="s">
        <v>84</v>
      </c>
      <c r="C251" s="6" t="s">
        <v>1143</v>
      </c>
      <c r="D251" s="6">
        <v>25</v>
      </c>
      <c r="E251" s="24">
        <v>368884.1</v>
      </c>
      <c r="F251" s="6">
        <v>26</v>
      </c>
      <c r="G251" s="12">
        <v>1.2E-2</v>
      </c>
      <c r="H251" s="12">
        <v>0.01</v>
      </c>
      <c r="I251" s="12">
        <v>-5.0000000000000001E-3</v>
      </c>
      <c r="J251" s="16">
        <f t="shared" si="15"/>
        <v>-3.8461538461538436E-2</v>
      </c>
      <c r="K251" s="15">
        <f t="shared" si="16"/>
        <v>-14187.849999999989</v>
      </c>
      <c r="L251" s="15">
        <f t="shared" si="17"/>
        <v>360967.27970000001</v>
      </c>
      <c r="M251" s="13" t="str">
        <f t="shared" si="18"/>
        <v>Budget 1Y</v>
      </c>
      <c r="N251" s="13" t="str">
        <f t="shared" si="19"/>
        <v>PASS</v>
      </c>
    </row>
    <row r="252" spans="1:14">
      <c r="A252" s="11">
        <v>46388</v>
      </c>
      <c r="B252" s="6" t="s">
        <v>84</v>
      </c>
      <c r="C252" s="6" t="s">
        <v>1144</v>
      </c>
      <c r="D252" s="6">
        <v>25</v>
      </c>
      <c r="E252" s="24">
        <v>137340.57999999999</v>
      </c>
      <c r="F252" s="6">
        <v>26</v>
      </c>
      <c r="G252" s="12">
        <v>1.2E-2</v>
      </c>
      <c r="H252" s="12">
        <v>-4.0000000000000001E-3</v>
      </c>
      <c r="I252" s="12">
        <v>-5.0000000000000001E-3</v>
      </c>
      <c r="J252" s="16">
        <f t="shared" si="15"/>
        <v>-3.8461538461538436E-2</v>
      </c>
      <c r="K252" s="15">
        <f t="shared" si="16"/>
        <v>-5282.3299999999963</v>
      </c>
      <c r="L252" s="15">
        <f t="shared" si="17"/>
        <v>132470.27174</v>
      </c>
      <c r="M252" s="13" t="str">
        <f t="shared" si="18"/>
        <v>Budget 1Y</v>
      </c>
      <c r="N252" s="13" t="str">
        <f t="shared" si="19"/>
        <v>PASS</v>
      </c>
    </row>
    <row r="253" spans="1:14">
      <c r="A253" s="11">
        <v>46388</v>
      </c>
      <c r="B253" s="6" t="s">
        <v>84</v>
      </c>
      <c r="C253" s="6" t="s">
        <v>1145</v>
      </c>
      <c r="D253" s="6">
        <v>25</v>
      </c>
      <c r="E253" s="24">
        <v>208368.42</v>
      </c>
      <c r="F253" s="6">
        <v>26</v>
      </c>
      <c r="G253" s="12">
        <v>1.2E-2</v>
      </c>
      <c r="H253" s="12">
        <v>1.7999999999999999E-2</v>
      </c>
      <c r="I253" s="12">
        <v>-5.0000000000000001E-3</v>
      </c>
      <c r="J253" s="16">
        <f t="shared" si="15"/>
        <v>-3.8461538461538436E-2</v>
      </c>
      <c r="K253" s="15">
        <f t="shared" si="16"/>
        <v>-8014.1699999999955</v>
      </c>
      <c r="L253" s="15">
        <f t="shared" si="17"/>
        <v>205563.46050000002</v>
      </c>
      <c r="M253" s="13" t="str">
        <f t="shared" si="18"/>
        <v>Budget 1Y</v>
      </c>
      <c r="N253" s="13" t="str">
        <f t="shared" si="19"/>
        <v>PASS</v>
      </c>
    </row>
    <row r="254" spans="1:14">
      <c r="A254" s="11">
        <v>46419</v>
      </c>
      <c r="B254" s="6" t="s">
        <v>53</v>
      </c>
      <c r="C254" s="6" t="s">
        <v>1143</v>
      </c>
      <c r="D254" s="6">
        <v>8</v>
      </c>
      <c r="E254" s="24">
        <v>145123.32999999999</v>
      </c>
      <c r="F254" s="6">
        <v>8</v>
      </c>
      <c r="G254" s="12">
        <v>1.7999999999999999E-2</v>
      </c>
      <c r="H254" s="12">
        <v>0.01</v>
      </c>
      <c r="I254" s="12">
        <v>-5.0000000000000001E-3</v>
      </c>
      <c r="J254" s="16">
        <f t="shared" si="15"/>
        <v>0</v>
      </c>
      <c r="K254" s="15">
        <f t="shared" si="16"/>
        <v>0</v>
      </c>
      <c r="L254" s="15">
        <f t="shared" si="17"/>
        <v>148461.16658999998</v>
      </c>
      <c r="M254" s="13" t="str">
        <f t="shared" si="18"/>
        <v>Budget 1Y</v>
      </c>
      <c r="N254" s="13" t="str">
        <f t="shared" si="19"/>
        <v>PASS</v>
      </c>
    </row>
    <row r="255" spans="1:14">
      <c r="A255" s="11">
        <v>46419</v>
      </c>
      <c r="B255" s="6" t="s">
        <v>53</v>
      </c>
      <c r="C255" s="6" t="s">
        <v>1144</v>
      </c>
      <c r="D255" s="6">
        <v>8</v>
      </c>
      <c r="E255" s="24">
        <v>53257.38</v>
      </c>
      <c r="F255" s="6">
        <v>8</v>
      </c>
      <c r="G255" s="12">
        <v>1.7999999999999999E-2</v>
      </c>
      <c r="H255" s="12">
        <v>-4.0000000000000001E-3</v>
      </c>
      <c r="I255" s="12">
        <v>-5.0000000000000001E-3</v>
      </c>
      <c r="J255" s="16">
        <f t="shared" si="15"/>
        <v>0</v>
      </c>
      <c r="K255" s="15">
        <f t="shared" si="16"/>
        <v>0</v>
      </c>
      <c r="L255" s="15">
        <f t="shared" si="17"/>
        <v>53736.69642</v>
      </c>
      <c r="M255" s="13" t="str">
        <f t="shared" si="18"/>
        <v>Budget 1Y</v>
      </c>
      <c r="N255" s="13" t="str">
        <f t="shared" si="19"/>
        <v>PASS</v>
      </c>
    </row>
    <row r="256" spans="1:14">
      <c r="A256" s="11">
        <v>46419</v>
      </c>
      <c r="B256" s="6" t="s">
        <v>53</v>
      </c>
      <c r="C256" s="6" t="s">
        <v>1145</v>
      </c>
      <c r="D256" s="6">
        <v>8</v>
      </c>
      <c r="E256" s="24">
        <v>84521.08</v>
      </c>
      <c r="F256" s="6">
        <v>8</v>
      </c>
      <c r="G256" s="12">
        <v>1.7999999999999999E-2</v>
      </c>
      <c r="H256" s="12">
        <v>1.7999999999999999E-2</v>
      </c>
      <c r="I256" s="12">
        <v>-5.0000000000000001E-3</v>
      </c>
      <c r="J256" s="16">
        <f t="shared" si="15"/>
        <v>0</v>
      </c>
      <c r="K256" s="15">
        <f t="shared" si="16"/>
        <v>0</v>
      </c>
      <c r="L256" s="15">
        <f t="shared" si="17"/>
        <v>87141.233479999995</v>
      </c>
      <c r="M256" s="13" t="str">
        <f t="shared" si="18"/>
        <v>Budget 1Y</v>
      </c>
      <c r="N256" s="13" t="str">
        <f t="shared" si="19"/>
        <v>PASS</v>
      </c>
    </row>
    <row r="257" spans="1:14">
      <c r="A257" s="11">
        <v>46419</v>
      </c>
      <c r="B257" s="6" t="s">
        <v>57</v>
      </c>
      <c r="C257" s="6" t="s">
        <v>1143</v>
      </c>
      <c r="D257" s="6">
        <v>10</v>
      </c>
      <c r="E257" s="24">
        <v>118425.55</v>
      </c>
      <c r="F257" s="6">
        <v>10</v>
      </c>
      <c r="G257" s="12">
        <v>6.0000000000000001E-3</v>
      </c>
      <c r="H257" s="12">
        <v>0.01</v>
      </c>
      <c r="I257" s="12">
        <v>-5.0000000000000001E-3</v>
      </c>
      <c r="J257" s="16">
        <f t="shared" si="15"/>
        <v>0</v>
      </c>
      <c r="K257" s="15">
        <f t="shared" si="16"/>
        <v>0</v>
      </c>
      <c r="L257" s="15">
        <f t="shared" si="17"/>
        <v>119728.23105</v>
      </c>
      <c r="M257" s="13" t="str">
        <f t="shared" si="18"/>
        <v>Budget 1Y</v>
      </c>
      <c r="N257" s="13" t="str">
        <f t="shared" si="19"/>
        <v>PASS</v>
      </c>
    </row>
    <row r="258" spans="1:14">
      <c r="A258" s="11">
        <v>46419</v>
      </c>
      <c r="B258" s="6" t="s">
        <v>57</v>
      </c>
      <c r="C258" s="6" t="s">
        <v>1144</v>
      </c>
      <c r="D258" s="6">
        <v>10</v>
      </c>
      <c r="E258" s="24">
        <v>47942.27</v>
      </c>
      <c r="F258" s="6">
        <v>10</v>
      </c>
      <c r="G258" s="12">
        <v>6.0000000000000001E-3</v>
      </c>
      <c r="H258" s="12">
        <v>-4.0000000000000001E-3</v>
      </c>
      <c r="I258" s="12">
        <v>-5.0000000000000001E-3</v>
      </c>
      <c r="J258" s="16">
        <f t="shared" ref="J258:J321" si="20">IFERROR(D258/F258-1,0)</f>
        <v>0</v>
      </c>
      <c r="K258" s="15">
        <f t="shared" ref="K258:K321" si="21">E258*J258</f>
        <v>0</v>
      </c>
      <c r="L258" s="15">
        <f t="shared" ref="L258:L321" si="22">E258+K258+E258*(G258+H258+I258)</f>
        <v>47798.443189999998</v>
      </c>
      <c r="M258" s="13" t="str">
        <f t="shared" ref="M258:M321" si="23">IF(YEAR(A258)=2026,"Current forecast",IF(YEAR(A258)=2027,"Budget 1Y","Strategic 3Y"))</f>
        <v>Budget 1Y</v>
      </c>
      <c r="N258" s="13" t="str">
        <f t="shared" ref="N258:N321" si="24">IF(L258&gt;=0,"PASS","FAIL")</f>
        <v>PASS</v>
      </c>
    </row>
    <row r="259" spans="1:14">
      <c r="A259" s="11">
        <v>46419</v>
      </c>
      <c r="B259" s="6" t="s">
        <v>57</v>
      </c>
      <c r="C259" s="6" t="s">
        <v>1145</v>
      </c>
      <c r="D259" s="6">
        <v>10</v>
      </c>
      <c r="E259" s="24">
        <v>61335.14</v>
      </c>
      <c r="F259" s="6">
        <v>10</v>
      </c>
      <c r="G259" s="12">
        <v>6.0000000000000001E-3</v>
      </c>
      <c r="H259" s="12">
        <v>1.7999999999999999E-2</v>
      </c>
      <c r="I259" s="12">
        <v>-5.0000000000000001E-3</v>
      </c>
      <c r="J259" s="16">
        <f t="shared" si="20"/>
        <v>0</v>
      </c>
      <c r="K259" s="15">
        <f t="shared" si="21"/>
        <v>0</v>
      </c>
      <c r="L259" s="15">
        <f t="shared" si="22"/>
        <v>62500.507660000003</v>
      </c>
      <c r="M259" s="13" t="str">
        <f t="shared" si="23"/>
        <v>Budget 1Y</v>
      </c>
      <c r="N259" s="13" t="str">
        <f t="shared" si="24"/>
        <v>PASS</v>
      </c>
    </row>
    <row r="260" spans="1:14">
      <c r="A260" s="11">
        <v>46419</v>
      </c>
      <c r="B260" s="6" t="s">
        <v>61</v>
      </c>
      <c r="C260" s="6" t="s">
        <v>1143</v>
      </c>
      <c r="D260" s="6">
        <v>8</v>
      </c>
      <c r="E260" s="24">
        <v>96978.37</v>
      </c>
      <c r="F260" s="6">
        <v>8</v>
      </c>
      <c r="G260" s="12">
        <v>0</v>
      </c>
      <c r="H260" s="12">
        <v>0.01</v>
      </c>
      <c r="I260" s="12">
        <v>-5.0000000000000001E-3</v>
      </c>
      <c r="J260" s="16">
        <f t="shared" si="20"/>
        <v>0</v>
      </c>
      <c r="K260" s="15">
        <f t="shared" si="21"/>
        <v>0</v>
      </c>
      <c r="L260" s="15">
        <f t="shared" si="22"/>
        <v>97463.261849999995</v>
      </c>
      <c r="M260" s="13" t="str">
        <f t="shared" si="23"/>
        <v>Budget 1Y</v>
      </c>
      <c r="N260" s="13" t="str">
        <f t="shared" si="24"/>
        <v>PASS</v>
      </c>
    </row>
    <row r="261" spans="1:14">
      <c r="A261" s="11">
        <v>46419</v>
      </c>
      <c r="B261" s="6" t="s">
        <v>61</v>
      </c>
      <c r="C261" s="6" t="s">
        <v>1144</v>
      </c>
      <c r="D261" s="6">
        <v>8</v>
      </c>
      <c r="E261" s="24">
        <v>38210.31</v>
      </c>
      <c r="F261" s="6">
        <v>8</v>
      </c>
      <c r="G261" s="12">
        <v>0</v>
      </c>
      <c r="H261" s="12">
        <v>-4.0000000000000001E-3</v>
      </c>
      <c r="I261" s="12">
        <v>-5.0000000000000001E-3</v>
      </c>
      <c r="J261" s="16">
        <f t="shared" si="20"/>
        <v>0</v>
      </c>
      <c r="K261" s="15">
        <f t="shared" si="21"/>
        <v>0</v>
      </c>
      <c r="L261" s="15">
        <f t="shared" si="22"/>
        <v>37866.41721</v>
      </c>
      <c r="M261" s="13" t="str">
        <f t="shared" si="23"/>
        <v>Budget 1Y</v>
      </c>
      <c r="N261" s="13" t="str">
        <f t="shared" si="24"/>
        <v>PASS</v>
      </c>
    </row>
    <row r="262" spans="1:14">
      <c r="A262" s="11">
        <v>46419</v>
      </c>
      <c r="B262" s="6" t="s">
        <v>61</v>
      </c>
      <c r="C262" s="6" t="s">
        <v>1145</v>
      </c>
      <c r="D262" s="6">
        <v>8</v>
      </c>
      <c r="E262" s="24">
        <v>51320.69</v>
      </c>
      <c r="F262" s="6">
        <v>8</v>
      </c>
      <c r="G262" s="12">
        <v>0</v>
      </c>
      <c r="H262" s="12">
        <v>1.7999999999999999E-2</v>
      </c>
      <c r="I262" s="12">
        <v>-5.0000000000000001E-3</v>
      </c>
      <c r="J262" s="16">
        <f t="shared" si="20"/>
        <v>0</v>
      </c>
      <c r="K262" s="15">
        <f t="shared" si="21"/>
        <v>0</v>
      </c>
      <c r="L262" s="15">
        <f t="shared" si="22"/>
        <v>51987.858970000001</v>
      </c>
      <c r="M262" s="13" t="str">
        <f t="shared" si="23"/>
        <v>Budget 1Y</v>
      </c>
      <c r="N262" s="13" t="str">
        <f t="shared" si="24"/>
        <v>PASS</v>
      </c>
    </row>
    <row r="263" spans="1:14">
      <c r="A263" s="11">
        <v>46419</v>
      </c>
      <c r="B263" s="6" t="s">
        <v>65</v>
      </c>
      <c r="C263" s="6" t="s">
        <v>1143</v>
      </c>
      <c r="D263" s="6">
        <v>16</v>
      </c>
      <c r="E263" s="24">
        <v>240557.84</v>
      </c>
      <c r="F263" s="6">
        <v>16</v>
      </c>
      <c r="G263" s="12">
        <v>0.02</v>
      </c>
      <c r="H263" s="12">
        <v>0.01</v>
      </c>
      <c r="I263" s="12">
        <v>-5.0000000000000001E-3</v>
      </c>
      <c r="J263" s="16">
        <f t="shared" si="20"/>
        <v>0</v>
      </c>
      <c r="K263" s="15">
        <f t="shared" si="21"/>
        <v>0</v>
      </c>
      <c r="L263" s="15">
        <f t="shared" si="22"/>
        <v>246571.78599999999</v>
      </c>
      <c r="M263" s="13" t="str">
        <f t="shared" si="23"/>
        <v>Budget 1Y</v>
      </c>
      <c r="N263" s="13" t="str">
        <f t="shared" si="24"/>
        <v>PASS</v>
      </c>
    </row>
    <row r="264" spans="1:14">
      <c r="A264" s="11">
        <v>46419</v>
      </c>
      <c r="B264" s="6" t="s">
        <v>65</v>
      </c>
      <c r="C264" s="6" t="s">
        <v>1144</v>
      </c>
      <c r="D264" s="6">
        <v>16</v>
      </c>
      <c r="E264" s="24">
        <v>90354.19</v>
      </c>
      <c r="F264" s="6">
        <v>16</v>
      </c>
      <c r="G264" s="12">
        <v>0.02</v>
      </c>
      <c r="H264" s="12">
        <v>-4.0000000000000001E-3</v>
      </c>
      <c r="I264" s="12">
        <v>-5.0000000000000001E-3</v>
      </c>
      <c r="J264" s="16">
        <f t="shared" si="20"/>
        <v>0</v>
      </c>
      <c r="K264" s="15">
        <f t="shared" si="21"/>
        <v>0</v>
      </c>
      <c r="L264" s="15">
        <f t="shared" si="22"/>
        <v>91348.086089999997</v>
      </c>
      <c r="M264" s="13" t="str">
        <f t="shared" si="23"/>
        <v>Budget 1Y</v>
      </c>
      <c r="N264" s="13" t="str">
        <f t="shared" si="24"/>
        <v>PASS</v>
      </c>
    </row>
    <row r="265" spans="1:14">
      <c r="A265" s="11">
        <v>46419</v>
      </c>
      <c r="B265" s="6" t="s">
        <v>65</v>
      </c>
      <c r="C265" s="6" t="s">
        <v>1145</v>
      </c>
      <c r="D265" s="6">
        <v>16</v>
      </c>
      <c r="E265" s="24">
        <v>143151.45000000001</v>
      </c>
      <c r="F265" s="6">
        <v>16</v>
      </c>
      <c r="G265" s="12">
        <v>0.02</v>
      </c>
      <c r="H265" s="12">
        <v>1.7999999999999999E-2</v>
      </c>
      <c r="I265" s="12">
        <v>-5.0000000000000001E-3</v>
      </c>
      <c r="J265" s="16">
        <f t="shared" si="20"/>
        <v>0</v>
      </c>
      <c r="K265" s="15">
        <f t="shared" si="21"/>
        <v>0</v>
      </c>
      <c r="L265" s="15">
        <f t="shared" si="22"/>
        <v>147875.44785000003</v>
      </c>
      <c r="M265" s="13" t="str">
        <f t="shared" si="23"/>
        <v>Budget 1Y</v>
      </c>
      <c r="N265" s="13" t="str">
        <f t="shared" si="24"/>
        <v>PASS</v>
      </c>
    </row>
    <row r="266" spans="1:14">
      <c r="A266" s="11">
        <v>46419</v>
      </c>
      <c r="B266" s="6" t="s">
        <v>68</v>
      </c>
      <c r="C266" s="6" t="s">
        <v>1143</v>
      </c>
      <c r="D266" s="6">
        <v>18</v>
      </c>
      <c r="E266" s="24">
        <v>241072.8</v>
      </c>
      <c r="F266" s="6">
        <v>18</v>
      </c>
      <c r="G266" s="12">
        <v>0</v>
      </c>
      <c r="H266" s="12">
        <v>0.01</v>
      </c>
      <c r="I266" s="12">
        <v>-5.0000000000000001E-3</v>
      </c>
      <c r="J266" s="16">
        <f t="shared" si="20"/>
        <v>0</v>
      </c>
      <c r="K266" s="15">
        <f t="shared" si="21"/>
        <v>0</v>
      </c>
      <c r="L266" s="15">
        <f t="shared" si="22"/>
        <v>242278.16399999999</v>
      </c>
      <c r="M266" s="13" t="str">
        <f t="shared" si="23"/>
        <v>Budget 1Y</v>
      </c>
      <c r="N266" s="13" t="str">
        <f t="shared" si="24"/>
        <v>PASS</v>
      </c>
    </row>
    <row r="267" spans="1:14">
      <c r="A267" s="11">
        <v>46419</v>
      </c>
      <c r="B267" s="6" t="s">
        <v>68</v>
      </c>
      <c r="C267" s="6" t="s">
        <v>1144</v>
      </c>
      <c r="D267" s="6">
        <v>18</v>
      </c>
      <c r="E267" s="24">
        <v>78320.39</v>
      </c>
      <c r="F267" s="6">
        <v>18</v>
      </c>
      <c r="G267" s="12">
        <v>0</v>
      </c>
      <c r="H267" s="12">
        <v>-4.0000000000000001E-3</v>
      </c>
      <c r="I267" s="12">
        <v>-5.0000000000000001E-3</v>
      </c>
      <c r="J267" s="16">
        <f t="shared" si="20"/>
        <v>0</v>
      </c>
      <c r="K267" s="15">
        <f t="shared" si="21"/>
        <v>0</v>
      </c>
      <c r="L267" s="15">
        <f t="shared" si="22"/>
        <v>77615.50649</v>
      </c>
      <c r="M267" s="13" t="str">
        <f t="shared" si="23"/>
        <v>Budget 1Y</v>
      </c>
      <c r="N267" s="13" t="str">
        <f t="shared" si="24"/>
        <v>PASS</v>
      </c>
    </row>
    <row r="268" spans="1:14">
      <c r="A268" s="11">
        <v>46419</v>
      </c>
      <c r="B268" s="6" t="s">
        <v>68</v>
      </c>
      <c r="C268" s="6" t="s">
        <v>1145</v>
      </c>
      <c r="D268" s="6">
        <v>18</v>
      </c>
      <c r="E268" s="24">
        <v>111158.48</v>
      </c>
      <c r="F268" s="6">
        <v>18</v>
      </c>
      <c r="G268" s="12">
        <v>0</v>
      </c>
      <c r="H268" s="12">
        <v>1.7999999999999999E-2</v>
      </c>
      <c r="I268" s="12">
        <v>-5.0000000000000001E-3</v>
      </c>
      <c r="J268" s="16">
        <f t="shared" si="20"/>
        <v>0</v>
      </c>
      <c r="K268" s="15">
        <f t="shared" si="21"/>
        <v>0</v>
      </c>
      <c r="L268" s="15">
        <f t="shared" si="22"/>
        <v>112603.54024</v>
      </c>
      <c r="M268" s="13" t="str">
        <f t="shared" si="23"/>
        <v>Budget 1Y</v>
      </c>
      <c r="N268" s="13" t="str">
        <f t="shared" si="24"/>
        <v>PASS</v>
      </c>
    </row>
    <row r="269" spans="1:14">
      <c r="A269" s="11">
        <v>46419</v>
      </c>
      <c r="B269" s="6" t="s">
        <v>71</v>
      </c>
      <c r="C269" s="6" t="s">
        <v>1143</v>
      </c>
      <c r="D269" s="6">
        <v>14</v>
      </c>
      <c r="E269" s="24">
        <v>140835.06</v>
      </c>
      <c r="F269" s="6">
        <v>14</v>
      </c>
      <c r="G269" s="12">
        <v>8.0000000000000002E-3</v>
      </c>
      <c r="H269" s="12">
        <v>0.01</v>
      </c>
      <c r="I269" s="12">
        <v>-5.0000000000000001E-3</v>
      </c>
      <c r="J269" s="16">
        <f t="shared" si="20"/>
        <v>0</v>
      </c>
      <c r="K269" s="15">
        <f t="shared" si="21"/>
        <v>0</v>
      </c>
      <c r="L269" s="15">
        <f t="shared" si="22"/>
        <v>142665.91578000001</v>
      </c>
      <c r="M269" s="13" t="str">
        <f t="shared" si="23"/>
        <v>Budget 1Y</v>
      </c>
      <c r="N269" s="13" t="str">
        <f t="shared" si="24"/>
        <v>PASS</v>
      </c>
    </row>
    <row r="270" spans="1:14">
      <c r="A270" s="11">
        <v>46419</v>
      </c>
      <c r="B270" s="6" t="s">
        <v>71</v>
      </c>
      <c r="C270" s="6" t="s">
        <v>1144</v>
      </c>
      <c r="D270" s="6">
        <v>14</v>
      </c>
      <c r="E270" s="24">
        <v>61675.9</v>
      </c>
      <c r="F270" s="6">
        <v>14</v>
      </c>
      <c r="G270" s="12">
        <v>8.0000000000000002E-3</v>
      </c>
      <c r="H270" s="12">
        <v>-4.0000000000000001E-3</v>
      </c>
      <c r="I270" s="12">
        <v>-5.0000000000000001E-3</v>
      </c>
      <c r="J270" s="16">
        <f t="shared" si="20"/>
        <v>0</v>
      </c>
      <c r="K270" s="15">
        <f t="shared" si="21"/>
        <v>0</v>
      </c>
      <c r="L270" s="15">
        <f t="shared" si="22"/>
        <v>61614.224099999999</v>
      </c>
      <c r="M270" s="13" t="str">
        <f t="shared" si="23"/>
        <v>Budget 1Y</v>
      </c>
      <c r="N270" s="13" t="str">
        <f t="shared" si="24"/>
        <v>PASS</v>
      </c>
    </row>
    <row r="271" spans="1:14">
      <c r="A271" s="11">
        <v>46419</v>
      </c>
      <c r="B271" s="6" t="s">
        <v>71</v>
      </c>
      <c r="C271" s="6" t="s">
        <v>1145</v>
      </c>
      <c r="D271" s="6">
        <v>14</v>
      </c>
      <c r="E271" s="24">
        <v>87069.03</v>
      </c>
      <c r="F271" s="6">
        <v>14</v>
      </c>
      <c r="G271" s="12">
        <v>8.0000000000000002E-3</v>
      </c>
      <c r="H271" s="12">
        <v>1.7999999999999999E-2</v>
      </c>
      <c r="I271" s="12">
        <v>-5.0000000000000001E-3</v>
      </c>
      <c r="J271" s="16">
        <f t="shared" si="20"/>
        <v>0</v>
      </c>
      <c r="K271" s="15">
        <f t="shared" si="21"/>
        <v>0</v>
      </c>
      <c r="L271" s="15">
        <f t="shared" si="22"/>
        <v>88897.479630000002</v>
      </c>
      <c r="M271" s="13" t="str">
        <f t="shared" si="23"/>
        <v>Budget 1Y</v>
      </c>
      <c r="N271" s="13" t="str">
        <f t="shared" si="24"/>
        <v>PASS</v>
      </c>
    </row>
    <row r="272" spans="1:14">
      <c r="A272" s="11">
        <v>46419</v>
      </c>
      <c r="B272" s="6" t="s">
        <v>74</v>
      </c>
      <c r="C272" s="6" t="s">
        <v>1143</v>
      </c>
      <c r="D272" s="6">
        <v>58</v>
      </c>
      <c r="E272" s="24">
        <v>938885.95</v>
      </c>
      <c r="F272" s="6">
        <v>57</v>
      </c>
      <c r="G272" s="12">
        <v>0.01</v>
      </c>
      <c r="H272" s="12">
        <v>0.01</v>
      </c>
      <c r="I272" s="12">
        <v>-5.0000000000000001E-3</v>
      </c>
      <c r="J272" s="16">
        <f t="shared" si="20"/>
        <v>1.7543859649122862E-2</v>
      </c>
      <c r="K272" s="15">
        <f t="shared" si="21"/>
        <v>16471.683333333385</v>
      </c>
      <c r="L272" s="15">
        <f t="shared" si="22"/>
        <v>969440.92258333333</v>
      </c>
      <c r="M272" s="13" t="str">
        <f t="shared" si="23"/>
        <v>Budget 1Y</v>
      </c>
      <c r="N272" s="13" t="str">
        <f t="shared" si="24"/>
        <v>PASS</v>
      </c>
    </row>
    <row r="273" spans="1:14">
      <c r="A273" s="11">
        <v>46419</v>
      </c>
      <c r="B273" s="6" t="s">
        <v>74</v>
      </c>
      <c r="C273" s="6" t="s">
        <v>1144</v>
      </c>
      <c r="D273" s="6">
        <v>58</v>
      </c>
      <c r="E273" s="24">
        <v>350773.78</v>
      </c>
      <c r="F273" s="6">
        <v>57</v>
      </c>
      <c r="G273" s="12">
        <v>0.01</v>
      </c>
      <c r="H273" s="12">
        <v>-4.0000000000000001E-3</v>
      </c>
      <c r="I273" s="12">
        <v>-5.0000000000000001E-3</v>
      </c>
      <c r="J273" s="16">
        <f t="shared" si="20"/>
        <v>1.7543859649122862E-2</v>
      </c>
      <c r="K273" s="15">
        <f t="shared" si="21"/>
        <v>6153.9259649123005</v>
      </c>
      <c r="L273" s="15">
        <f t="shared" si="22"/>
        <v>357278.4797449123</v>
      </c>
      <c r="M273" s="13" t="str">
        <f t="shared" si="23"/>
        <v>Budget 1Y</v>
      </c>
      <c r="N273" s="13" t="str">
        <f t="shared" si="24"/>
        <v>PASS</v>
      </c>
    </row>
    <row r="274" spans="1:14">
      <c r="A274" s="11">
        <v>46419</v>
      </c>
      <c r="B274" s="6" t="s">
        <v>74</v>
      </c>
      <c r="C274" s="6" t="s">
        <v>1145</v>
      </c>
      <c r="D274" s="6">
        <v>58</v>
      </c>
      <c r="E274" s="24">
        <v>571218.9</v>
      </c>
      <c r="F274" s="6">
        <v>57</v>
      </c>
      <c r="G274" s="12">
        <v>0.01</v>
      </c>
      <c r="H274" s="12">
        <v>1.7999999999999999E-2</v>
      </c>
      <c r="I274" s="12">
        <v>-5.0000000000000001E-3</v>
      </c>
      <c r="J274" s="16">
        <f t="shared" si="20"/>
        <v>1.7543859649122862E-2</v>
      </c>
      <c r="K274" s="15">
        <f t="shared" si="21"/>
        <v>10021.384210526347</v>
      </c>
      <c r="L274" s="15">
        <f t="shared" si="22"/>
        <v>594378.31891052634</v>
      </c>
      <c r="M274" s="13" t="str">
        <f t="shared" si="23"/>
        <v>Budget 1Y</v>
      </c>
      <c r="N274" s="13" t="str">
        <f t="shared" si="24"/>
        <v>PASS</v>
      </c>
    </row>
    <row r="275" spans="1:14">
      <c r="A275" s="11">
        <v>46419</v>
      </c>
      <c r="B275" s="6" t="s">
        <v>77</v>
      </c>
      <c r="C275" s="6" t="s">
        <v>1143</v>
      </c>
      <c r="D275" s="6">
        <v>16</v>
      </c>
      <c r="E275" s="24">
        <v>201266.61</v>
      </c>
      <c r="F275" s="6">
        <v>15</v>
      </c>
      <c r="G275" s="12">
        <v>6.0000000000000001E-3</v>
      </c>
      <c r="H275" s="12">
        <v>0.01</v>
      </c>
      <c r="I275" s="12">
        <v>-5.0000000000000001E-3</v>
      </c>
      <c r="J275" s="16">
        <f t="shared" si="20"/>
        <v>6.6666666666666652E-2</v>
      </c>
      <c r="K275" s="15">
        <f t="shared" si="21"/>
        <v>13417.773999999996</v>
      </c>
      <c r="L275" s="15">
        <f t="shared" si="22"/>
        <v>216898.31670999998</v>
      </c>
      <c r="M275" s="13" t="str">
        <f t="shared" si="23"/>
        <v>Budget 1Y</v>
      </c>
      <c r="N275" s="13" t="str">
        <f t="shared" si="24"/>
        <v>PASS</v>
      </c>
    </row>
    <row r="276" spans="1:14">
      <c r="A276" s="11">
        <v>46419</v>
      </c>
      <c r="B276" s="6" t="s">
        <v>77</v>
      </c>
      <c r="C276" s="6" t="s">
        <v>1144</v>
      </c>
      <c r="D276" s="6">
        <v>16</v>
      </c>
      <c r="E276" s="24">
        <v>79162.14</v>
      </c>
      <c r="F276" s="6">
        <v>15</v>
      </c>
      <c r="G276" s="12">
        <v>6.0000000000000001E-3</v>
      </c>
      <c r="H276" s="12">
        <v>-4.0000000000000001E-3</v>
      </c>
      <c r="I276" s="12">
        <v>-5.0000000000000001E-3</v>
      </c>
      <c r="J276" s="16">
        <f t="shared" si="20"/>
        <v>6.6666666666666652E-2</v>
      </c>
      <c r="K276" s="15">
        <f t="shared" si="21"/>
        <v>5277.4759999999987</v>
      </c>
      <c r="L276" s="15">
        <f t="shared" si="22"/>
        <v>84202.129579999993</v>
      </c>
      <c r="M276" s="13" t="str">
        <f t="shared" si="23"/>
        <v>Budget 1Y</v>
      </c>
      <c r="N276" s="13" t="str">
        <f t="shared" si="24"/>
        <v>PASS</v>
      </c>
    </row>
    <row r="277" spans="1:14">
      <c r="A277" s="11">
        <v>46419</v>
      </c>
      <c r="B277" s="6" t="s">
        <v>77</v>
      </c>
      <c r="C277" s="6" t="s">
        <v>1145</v>
      </c>
      <c r="D277" s="6">
        <v>16</v>
      </c>
      <c r="E277" s="24">
        <v>114636.34</v>
      </c>
      <c r="F277" s="6">
        <v>15</v>
      </c>
      <c r="G277" s="12">
        <v>6.0000000000000001E-3</v>
      </c>
      <c r="H277" s="12">
        <v>1.7999999999999999E-2</v>
      </c>
      <c r="I277" s="12">
        <v>-5.0000000000000001E-3</v>
      </c>
      <c r="J277" s="16">
        <f t="shared" si="20"/>
        <v>6.6666666666666652E-2</v>
      </c>
      <c r="K277" s="15">
        <f t="shared" si="21"/>
        <v>7642.4226666666646</v>
      </c>
      <c r="L277" s="15">
        <f t="shared" si="22"/>
        <v>124456.85312666667</v>
      </c>
      <c r="M277" s="13" t="str">
        <f t="shared" si="23"/>
        <v>Budget 1Y</v>
      </c>
      <c r="N277" s="13" t="str">
        <f t="shared" si="24"/>
        <v>PASS</v>
      </c>
    </row>
    <row r="278" spans="1:14">
      <c r="A278" s="11">
        <v>46419</v>
      </c>
      <c r="B278" s="6" t="s">
        <v>80</v>
      </c>
      <c r="C278" s="6" t="s">
        <v>1143</v>
      </c>
      <c r="D278" s="6">
        <v>17</v>
      </c>
      <c r="E278" s="24">
        <v>303117.93</v>
      </c>
      <c r="F278" s="6">
        <v>18</v>
      </c>
      <c r="G278" s="12">
        <v>4.0000000000000001E-3</v>
      </c>
      <c r="H278" s="12">
        <v>0.01</v>
      </c>
      <c r="I278" s="12">
        <v>-5.0000000000000001E-3</v>
      </c>
      <c r="J278" s="16">
        <f t="shared" si="20"/>
        <v>-5.555555555555558E-2</v>
      </c>
      <c r="K278" s="15">
        <f t="shared" si="21"/>
        <v>-16839.885000000006</v>
      </c>
      <c r="L278" s="15">
        <f t="shared" si="22"/>
        <v>289006.10636999999</v>
      </c>
      <c r="M278" s="13" t="str">
        <f t="shared" si="23"/>
        <v>Budget 1Y</v>
      </c>
      <c r="N278" s="13" t="str">
        <f t="shared" si="24"/>
        <v>PASS</v>
      </c>
    </row>
    <row r="279" spans="1:14">
      <c r="A279" s="11">
        <v>46419</v>
      </c>
      <c r="B279" s="6" t="s">
        <v>80</v>
      </c>
      <c r="C279" s="6" t="s">
        <v>1144</v>
      </c>
      <c r="D279" s="6">
        <v>17</v>
      </c>
      <c r="E279" s="24">
        <v>103706.51</v>
      </c>
      <c r="F279" s="6">
        <v>18</v>
      </c>
      <c r="G279" s="12">
        <v>4.0000000000000001E-3</v>
      </c>
      <c r="H279" s="12">
        <v>-4.0000000000000001E-3</v>
      </c>
      <c r="I279" s="12">
        <v>-5.0000000000000001E-3</v>
      </c>
      <c r="J279" s="16">
        <f t="shared" si="20"/>
        <v>-5.555555555555558E-2</v>
      </c>
      <c r="K279" s="15">
        <f t="shared" si="21"/>
        <v>-5761.4727777777798</v>
      </c>
      <c r="L279" s="15">
        <f t="shared" si="22"/>
        <v>97426.504672222218</v>
      </c>
      <c r="M279" s="13" t="str">
        <f t="shared" si="23"/>
        <v>Budget 1Y</v>
      </c>
      <c r="N279" s="13" t="str">
        <f t="shared" si="24"/>
        <v>PASS</v>
      </c>
    </row>
    <row r="280" spans="1:14">
      <c r="A280" s="11">
        <v>46419</v>
      </c>
      <c r="B280" s="6" t="s">
        <v>80</v>
      </c>
      <c r="C280" s="6" t="s">
        <v>1145</v>
      </c>
      <c r="D280" s="6">
        <v>17</v>
      </c>
      <c r="E280" s="24">
        <v>176684.3</v>
      </c>
      <c r="F280" s="6">
        <v>18</v>
      </c>
      <c r="G280" s="12">
        <v>4.0000000000000001E-3</v>
      </c>
      <c r="H280" s="12">
        <v>1.7999999999999999E-2</v>
      </c>
      <c r="I280" s="12">
        <v>-5.0000000000000001E-3</v>
      </c>
      <c r="J280" s="16">
        <f t="shared" si="20"/>
        <v>-5.555555555555558E-2</v>
      </c>
      <c r="K280" s="15">
        <f t="shared" si="21"/>
        <v>-9815.7944444444474</v>
      </c>
      <c r="L280" s="15">
        <f t="shared" si="22"/>
        <v>169872.13865555555</v>
      </c>
      <c r="M280" s="13" t="str">
        <f t="shared" si="23"/>
        <v>Budget 1Y</v>
      </c>
      <c r="N280" s="13" t="str">
        <f t="shared" si="24"/>
        <v>PASS</v>
      </c>
    </row>
    <row r="281" spans="1:14">
      <c r="A281" s="11">
        <v>46419</v>
      </c>
      <c r="B281" s="6" t="s">
        <v>82</v>
      </c>
      <c r="C281" s="6" t="s">
        <v>1143</v>
      </c>
      <c r="D281" s="6">
        <v>20</v>
      </c>
      <c r="E281" s="24">
        <v>249074.8</v>
      </c>
      <c r="F281" s="6">
        <v>17</v>
      </c>
      <c r="G281" s="12">
        <v>1.4999999999999999E-2</v>
      </c>
      <c r="H281" s="12">
        <v>0.01</v>
      </c>
      <c r="I281" s="12">
        <v>-5.0000000000000001E-3</v>
      </c>
      <c r="J281" s="16">
        <f t="shared" si="20"/>
        <v>0.17647058823529416</v>
      </c>
      <c r="K281" s="15">
        <f t="shared" si="21"/>
        <v>43954.376470588242</v>
      </c>
      <c r="L281" s="15">
        <f t="shared" si="22"/>
        <v>298010.67247058824</v>
      </c>
      <c r="M281" s="13" t="str">
        <f t="shared" si="23"/>
        <v>Budget 1Y</v>
      </c>
      <c r="N281" s="13" t="str">
        <f t="shared" si="24"/>
        <v>PASS</v>
      </c>
    </row>
    <row r="282" spans="1:14">
      <c r="A282" s="11">
        <v>46419</v>
      </c>
      <c r="B282" s="6" t="s">
        <v>82</v>
      </c>
      <c r="C282" s="6" t="s">
        <v>1144</v>
      </c>
      <c r="D282" s="6">
        <v>20</v>
      </c>
      <c r="E282" s="24">
        <v>85328.82</v>
      </c>
      <c r="F282" s="6">
        <v>17</v>
      </c>
      <c r="G282" s="12">
        <v>1.4999999999999999E-2</v>
      </c>
      <c r="H282" s="12">
        <v>-4.0000000000000001E-3</v>
      </c>
      <c r="I282" s="12">
        <v>-5.0000000000000001E-3</v>
      </c>
      <c r="J282" s="16">
        <f t="shared" si="20"/>
        <v>0.17647058823529416</v>
      </c>
      <c r="K282" s="15">
        <f t="shared" si="21"/>
        <v>15058.027058823534</v>
      </c>
      <c r="L282" s="15">
        <f t="shared" si="22"/>
        <v>100898.81997882354</v>
      </c>
      <c r="M282" s="13" t="str">
        <f t="shared" si="23"/>
        <v>Budget 1Y</v>
      </c>
      <c r="N282" s="13" t="str">
        <f t="shared" si="24"/>
        <v>PASS</v>
      </c>
    </row>
    <row r="283" spans="1:14">
      <c r="A283" s="11">
        <v>46419</v>
      </c>
      <c r="B283" s="6" t="s">
        <v>82</v>
      </c>
      <c r="C283" s="6" t="s">
        <v>1145</v>
      </c>
      <c r="D283" s="6">
        <v>20</v>
      </c>
      <c r="E283" s="24">
        <v>137760.99</v>
      </c>
      <c r="F283" s="6">
        <v>17</v>
      </c>
      <c r="G283" s="12">
        <v>1.4999999999999999E-2</v>
      </c>
      <c r="H283" s="12">
        <v>1.7999999999999999E-2</v>
      </c>
      <c r="I283" s="12">
        <v>-5.0000000000000001E-3</v>
      </c>
      <c r="J283" s="16">
        <f t="shared" si="20"/>
        <v>0.17647058823529416</v>
      </c>
      <c r="K283" s="15">
        <f t="shared" si="21"/>
        <v>24310.762941176476</v>
      </c>
      <c r="L283" s="15">
        <f t="shared" si="22"/>
        <v>165929.06066117648</v>
      </c>
      <c r="M283" s="13" t="str">
        <f t="shared" si="23"/>
        <v>Budget 1Y</v>
      </c>
      <c r="N283" s="13" t="str">
        <f t="shared" si="24"/>
        <v>PASS</v>
      </c>
    </row>
    <row r="284" spans="1:14">
      <c r="A284" s="11">
        <v>46419</v>
      </c>
      <c r="B284" s="6" t="s">
        <v>83</v>
      </c>
      <c r="C284" s="6" t="s">
        <v>1143</v>
      </c>
      <c r="D284" s="6">
        <v>23</v>
      </c>
      <c r="E284" s="24">
        <v>375801.65</v>
      </c>
      <c r="F284" s="6">
        <v>21</v>
      </c>
      <c r="G284" s="12">
        <v>5.0000000000000001E-3</v>
      </c>
      <c r="H284" s="12">
        <v>0.01</v>
      </c>
      <c r="I284" s="12">
        <v>-5.0000000000000001E-3</v>
      </c>
      <c r="J284" s="16">
        <f t="shared" si="20"/>
        <v>9.5238095238095344E-2</v>
      </c>
      <c r="K284" s="15">
        <f t="shared" si="21"/>
        <v>35790.633333333375</v>
      </c>
      <c r="L284" s="15">
        <f t="shared" si="22"/>
        <v>415350.29983333341</v>
      </c>
      <c r="M284" s="13" t="str">
        <f t="shared" si="23"/>
        <v>Budget 1Y</v>
      </c>
      <c r="N284" s="13" t="str">
        <f t="shared" si="24"/>
        <v>PASS</v>
      </c>
    </row>
    <row r="285" spans="1:14">
      <c r="A285" s="11">
        <v>46419</v>
      </c>
      <c r="B285" s="6" t="s">
        <v>83</v>
      </c>
      <c r="C285" s="6" t="s">
        <v>1144</v>
      </c>
      <c r="D285" s="6">
        <v>23</v>
      </c>
      <c r="E285" s="24">
        <v>132904.64000000001</v>
      </c>
      <c r="F285" s="6">
        <v>21</v>
      </c>
      <c r="G285" s="12">
        <v>5.0000000000000001E-3</v>
      </c>
      <c r="H285" s="12">
        <v>-4.0000000000000001E-3</v>
      </c>
      <c r="I285" s="12">
        <v>-5.0000000000000001E-3</v>
      </c>
      <c r="J285" s="16">
        <f t="shared" si="20"/>
        <v>9.5238095238095344E-2</v>
      </c>
      <c r="K285" s="15">
        <f t="shared" si="21"/>
        <v>12657.584761904778</v>
      </c>
      <c r="L285" s="15">
        <f t="shared" si="22"/>
        <v>145030.6062019048</v>
      </c>
      <c r="M285" s="13" t="str">
        <f t="shared" si="23"/>
        <v>Budget 1Y</v>
      </c>
      <c r="N285" s="13" t="str">
        <f t="shared" si="24"/>
        <v>PASS</v>
      </c>
    </row>
    <row r="286" spans="1:14">
      <c r="A286" s="11">
        <v>46419</v>
      </c>
      <c r="B286" s="6" t="s">
        <v>83</v>
      </c>
      <c r="C286" s="6" t="s">
        <v>1145</v>
      </c>
      <c r="D286" s="6">
        <v>23</v>
      </c>
      <c r="E286" s="24">
        <v>191795.92</v>
      </c>
      <c r="F286" s="6">
        <v>21</v>
      </c>
      <c r="G286" s="12">
        <v>5.0000000000000001E-3</v>
      </c>
      <c r="H286" s="12">
        <v>1.7999999999999999E-2</v>
      </c>
      <c r="I286" s="12">
        <v>-5.0000000000000001E-3</v>
      </c>
      <c r="J286" s="16">
        <f t="shared" si="20"/>
        <v>9.5238095238095344E-2</v>
      </c>
      <c r="K286" s="15">
        <f t="shared" si="21"/>
        <v>18266.278095238118</v>
      </c>
      <c r="L286" s="15">
        <f t="shared" si="22"/>
        <v>213514.52465523811</v>
      </c>
      <c r="M286" s="13" t="str">
        <f t="shared" si="23"/>
        <v>Budget 1Y</v>
      </c>
      <c r="N286" s="13" t="str">
        <f t="shared" si="24"/>
        <v>PASS</v>
      </c>
    </row>
    <row r="287" spans="1:14">
      <c r="A287" s="11">
        <v>46419</v>
      </c>
      <c r="B287" s="6" t="s">
        <v>84</v>
      </c>
      <c r="C287" s="6" t="s">
        <v>1143</v>
      </c>
      <c r="D287" s="6">
        <v>25</v>
      </c>
      <c r="E287" s="24">
        <v>444013.65</v>
      </c>
      <c r="F287" s="6">
        <v>26</v>
      </c>
      <c r="G287" s="12">
        <v>1.2E-2</v>
      </c>
      <c r="H287" s="12">
        <v>0.01</v>
      </c>
      <c r="I287" s="12">
        <v>-5.0000000000000001E-3</v>
      </c>
      <c r="J287" s="16">
        <f t="shared" si="20"/>
        <v>-3.8461538461538436E-2</v>
      </c>
      <c r="K287" s="15">
        <f t="shared" si="21"/>
        <v>-17077.448076923065</v>
      </c>
      <c r="L287" s="15">
        <f t="shared" si="22"/>
        <v>434484.43397307693</v>
      </c>
      <c r="M287" s="13" t="str">
        <f t="shared" si="23"/>
        <v>Budget 1Y</v>
      </c>
      <c r="N287" s="13" t="str">
        <f t="shared" si="24"/>
        <v>PASS</v>
      </c>
    </row>
    <row r="288" spans="1:14">
      <c r="A288" s="11">
        <v>46419</v>
      </c>
      <c r="B288" s="6" t="s">
        <v>84</v>
      </c>
      <c r="C288" s="6" t="s">
        <v>1144</v>
      </c>
      <c r="D288" s="6">
        <v>25</v>
      </c>
      <c r="E288" s="24">
        <v>167778.78</v>
      </c>
      <c r="F288" s="6">
        <v>26</v>
      </c>
      <c r="G288" s="12">
        <v>1.2E-2</v>
      </c>
      <c r="H288" s="12">
        <v>-4.0000000000000001E-3</v>
      </c>
      <c r="I288" s="12">
        <v>-5.0000000000000001E-3</v>
      </c>
      <c r="J288" s="16">
        <f t="shared" si="20"/>
        <v>-3.8461538461538436E-2</v>
      </c>
      <c r="K288" s="15">
        <f t="shared" si="21"/>
        <v>-6453.0299999999961</v>
      </c>
      <c r="L288" s="15">
        <f t="shared" si="22"/>
        <v>161829.08634000001</v>
      </c>
      <c r="M288" s="13" t="str">
        <f t="shared" si="23"/>
        <v>Budget 1Y</v>
      </c>
      <c r="N288" s="13" t="str">
        <f t="shared" si="24"/>
        <v>PASS</v>
      </c>
    </row>
    <row r="289" spans="1:14">
      <c r="A289" s="11">
        <v>46419</v>
      </c>
      <c r="B289" s="6" t="s">
        <v>84</v>
      </c>
      <c r="C289" s="6" t="s">
        <v>1145</v>
      </c>
      <c r="D289" s="6">
        <v>25</v>
      </c>
      <c r="E289" s="24">
        <v>229771.84</v>
      </c>
      <c r="F289" s="6">
        <v>26</v>
      </c>
      <c r="G289" s="12">
        <v>1.2E-2</v>
      </c>
      <c r="H289" s="12">
        <v>1.7999999999999999E-2</v>
      </c>
      <c r="I289" s="12">
        <v>-5.0000000000000001E-3</v>
      </c>
      <c r="J289" s="16">
        <f t="shared" si="20"/>
        <v>-3.8461538461538436E-2</v>
      </c>
      <c r="K289" s="15">
        <f t="shared" si="21"/>
        <v>-8837.3784615384557</v>
      </c>
      <c r="L289" s="15">
        <f t="shared" si="22"/>
        <v>226678.75753846153</v>
      </c>
      <c r="M289" s="13" t="str">
        <f t="shared" si="23"/>
        <v>Budget 1Y</v>
      </c>
      <c r="N289" s="13" t="str">
        <f t="shared" si="24"/>
        <v>PASS</v>
      </c>
    </row>
    <row r="290" spans="1:14">
      <c r="A290" s="11">
        <v>46447</v>
      </c>
      <c r="B290" s="6" t="s">
        <v>53</v>
      </c>
      <c r="C290" s="6" t="s">
        <v>1143</v>
      </c>
      <c r="D290" s="6">
        <v>8</v>
      </c>
      <c r="E290" s="24">
        <v>149003.26</v>
      </c>
      <c r="F290" s="6">
        <v>8</v>
      </c>
      <c r="G290" s="12">
        <v>1.7999999999999999E-2</v>
      </c>
      <c r="H290" s="12">
        <v>0.01</v>
      </c>
      <c r="I290" s="12">
        <v>-5.0000000000000001E-3</v>
      </c>
      <c r="J290" s="16">
        <f t="shared" si="20"/>
        <v>0</v>
      </c>
      <c r="K290" s="15">
        <f t="shared" si="21"/>
        <v>0</v>
      </c>
      <c r="L290" s="15">
        <f t="shared" si="22"/>
        <v>152430.33498000001</v>
      </c>
      <c r="M290" s="13" t="str">
        <f t="shared" si="23"/>
        <v>Budget 1Y</v>
      </c>
      <c r="N290" s="13" t="str">
        <f t="shared" si="24"/>
        <v>PASS</v>
      </c>
    </row>
    <row r="291" spans="1:14">
      <c r="A291" s="11">
        <v>46447</v>
      </c>
      <c r="B291" s="6" t="s">
        <v>53</v>
      </c>
      <c r="C291" s="6" t="s">
        <v>1144</v>
      </c>
      <c r="D291" s="6">
        <v>8</v>
      </c>
      <c r="E291" s="24">
        <v>48072.73</v>
      </c>
      <c r="F291" s="6">
        <v>8</v>
      </c>
      <c r="G291" s="12">
        <v>1.7999999999999999E-2</v>
      </c>
      <c r="H291" s="12">
        <v>-4.0000000000000001E-3</v>
      </c>
      <c r="I291" s="12">
        <v>-5.0000000000000001E-3</v>
      </c>
      <c r="J291" s="16">
        <f t="shared" si="20"/>
        <v>0</v>
      </c>
      <c r="K291" s="15">
        <f t="shared" si="21"/>
        <v>0</v>
      </c>
      <c r="L291" s="15">
        <f t="shared" si="22"/>
        <v>48505.384570000002</v>
      </c>
      <c r="M291" s="13" t="str">
        <f t="shared" si="23"/>
        <v>Budget 1Y</v>
      </c>
      <c r="N291" s="13" t="str">
        <f t="shared" si="24"/>
        <v>PASS</v>
      </c>
    </row>
    <row r="292" spans="1:14">
      <c r="A292" s="11">
        <v>46447</v>
      </c>
      <c r="B292" s="6" t="s">
        <v>53</v>
      </c>
      <c r="C292" s="6" t="s">
        <v>1145</v>
      </c>
      <c r="D292" s="6">
        <v>8</v>
      </c>
      <c r="E292" s="24">
        <v>85451.520000000004</v>
      </c>
      <c r="F292" s="6">
        <v>8</v>
      </c>
      <c r="G292" s="12">
        <v>1.7999999999999999E-2</v>
      </c>
      <c r="H292" s="12">
        <v>1.7999999999999999E-2</v>
      </c>
      <c r="I292" s="12">
        <v>-5.0000000000000001E-3</v>
      </c>
      <c r="J292" s="16">
        <f t="shared" si="20"/>
        <v>0</v>
      </c>
      <c r="K292" s="15">
        <f t="shared" si="21"/>
        <v>0</v>
      </c>
      <c r="L292" s="15">
        <f t="shared" si="22"/>
        <v>88100.517120000004</v>
      </c>
      <c r="M292" s="13" t="str">
        <f t="shared" si="23"/>
        <v>Budget 1Y</v>
      </c>
      <c r="N292" s="13" t="str">
        <f t="shared" si="24"/>
        <v>PASS</v>
      </c>
    </row>
    <row r="293" spans="1:14">
      <c r="A293" s="11">
        <v>46447</v>
      </c>
      <c r="B293" s="6" t="s">
        <v>57</v>
      </c>
      <c r="C293" s="6" t="s">
        <v>1143</v>
      </c>
      <c r="D293" s="6">
        <v>10</v>
      </c>
      <c r="E293" s="24">
        <v>138437.07</v>
      </c>
      <c r="F293" s="6">
        <v>10</v>
      </c>
      <c r="G293" s="12">
        <v>6.0000000000000001E-3</v>
      </c>
      <c r="H293" s="12">
        <v>0.01</v>
      </c>
      <c r="I293" s="12">
        <v>-5.0000000000000001E-3</v>
      </c>
      <c r="J293" s="16">
        <f t="shared" si="20"/>
        <v>0</v>
      </c>
      <c r="K293" s="15">
        <f t="shared" si="21"/>
        <v>0</v>
      </c>
      <c r="L293" s="15">
        <f t="shared" si="22"/>
        <v>139959.87777000002</v>
      </c>
      <c r="M293" s="13" t="str">
        <f t="shared" si="23"/>
        <v>Budget 1Y</v>
      </c>
      <c r="N293" s="13" t="str">
        <f t="shared" si="24"/>
        <v>PASS</v>
      </c>
    </row>
    <row r="294" spans="1:14">
      <c r="A294" s="11">
        <v>46447</v>
      </c>
      <c r="B294" s="6" t="s">
        <v>57</v>
      </c>
      <c r="C294" s="6" t="s">
        <v>1144</v>
      </c>
      <c r="D294" s="6">
        <v>10</v>
      </c>
      <c r="E294" s="24">
        <v>46540.39</v>
      </c>
      <c r="F294" s="6">
        <v>10</v>
      </c>
      <c r="G294" s="12">
        <v>6.0000000000000001E-3</v>
      </c>
      <c r="H294" s="12">
        <v>-4.0000000000000001E-3</v>
      </c>
      <c r="I294" s="12">
        <v>-5.0000000000000001E-3</v>
      </c>
      <c r="J294" s="16">
        <f t="shared" si="20"/>
        <v>0</v>
      </c>
      <c r="K294" s="15">
        <f t="shared" si="21"/>
        <v>0</v>
      </c>
      <c r="L294" s="15">
        <f t="shared" si="22"/>
        <v>46400.768830000001</v>
      </c>
      <c r="M294" s="13" t="str">
        <f t="shared" si="23"/>
        <v>Budget 1Y</v>
      </c>
      <c r="N294" s="13" t="str">
        <f t="shared" si="24"/>
        <v>PASS</v>
      </c>
    </row>
    <row r="295" spans="1:14">
      <c r="A295" s="11">
        <v>46447</v>
      </c>
      <c r="B295" s="6" t="s">
        <v>57</v>
      </c>
      <c r="C295" s="6" t="s">
        <v>1145</v>
      </c>
      <c r="D295" s="6">
        <v>10</v>
      </c>
      <c r="E295" s="24">
        <v>59056.87</v>
      </c>
      <c r="F295" s="6">
        <v>10</v>
      </c>
      <c r="G295" s="12">
        <v>6.0000000000000001E-3</v>
      </c>
      <c r="H295" s="12">
        <v>1.7999999999999999E-2</v>
      </c>
      <c r="I295" s="12">
        <v>-5.0000000000000001E-3</v>
      </c>
      <c r="J295" s="16">
        <f t="shared" si="20"/>
        <v>0</v>
      </c>
      <c r="K295" s="15">
        <f t="shared" si="21"/>
        <v>0</v>
      </c>
      <c r="L295" s="15">
        <f t="shared" si="22"/>
        <v>60178.950530000002</v>
      </c>
      <c r="M295" s="13" t="str">
        <f t="shared" si="23"/>
        <v>Budget 1Y</v>
      </c>
      <c r="N295" s="13" t="str">
        <f t="shared" si="24"/>
        <v>PASS</v>
      </c>
    </row>
    <row r="296" spans="1:14">
      <c r="A296" s="11">
        <v>46447</v>
      </c>
      <c r="B296" s="6" t="s">
        <v>61</v>
      </c>
      <c r="C296" s="6" t="s">
        <v>1143</v>
      </c>
      <c r="D296" s="6">
        <v>8</v>
      </c>
      <c r="E296" s="24">
        <v>100443.88</v>
      </c>
      <c r="F296" s="6">
        <v>8</v>
      </c>
      <c r="G296" s="12">
        <v>0</v>
      </c>
      <c r="H296" s="12">
        <v>0.01</v>
      </c>
      <c r="I296" s="12">
        <v>-5.0000000000000001E-3</v>
      </c>
      <c r="J296" s="16">
        <f t="shared" si="20"/>
        <v>0</v>
      </c>
      <c r="K296" s="15">
        <f t="shared" si="21"/>
        <v>0</v>
      </c>
      <c r="L296" s="15">
        <f t="shared" si="22"/>
        <v>100946.09940000001</v>
      </c>
      <c r="M296" s="13" t="str">
        <f t="shared" si="23"/>
        <v>Budget 1Y</v>
      </c>
      <c r="N296" s="13" t="str">
        <f t="shared" si="24"/>
        <v>PASS</v>
      </c>
    </row>
    <row r="297" spans="1:14">
      <c r="A297" s="11">
        <v>46447</v>
      </c>
      <c r="B297" s="6" t="s">
        <v>61</v>
      </c>
      <c r="C297" s="6" t="s">
        <v>1144</v>
      </c>
      <c r="D297" s="6">
        <v>8</v>
      </c>
      <c r="E297" s="24">
        <v>45505.37</v>
      </c>
      <c r="F297" s="6">
        <v>8</v>
      </c>
      <c r="G297" s="12">
        <v>0</v>
      </c>
      <c r="H297" s="12">
        <v>-4.0000000000000001E-3</v>
      </c>
      <c r="I297" s="12">
        <v>-5.0000000000000001E-3</v>
      </c>
      <c r="J297" s="16">
        <f t="shared" si="20"/>
        <v>0</v>
      </c>
      <c r="K297" s="15">
        <f t="shared" si="21"/>
        <v>0</v>
      </c>
      <c r="L297" s="15">
        <f t="shared" si="22"/>
        <v>45095.821670000005</v>
      </c>
      <c r="M297" s="13" t="str">
        <f t="shared" si="23"/>
        <v>Budget 1Y</v>
      </c>
      <c r="N297" s="13" t="str">
        <f t="shared" si="24"/>
        <v>PASS</v>
      </c>
    </row>
    <row r="298" spans="1:14">
      <c r="A298" s="11">
        <v>46447</v>
      </c>
      <c r="B298" s="6" t="s">
        <v>61</v>
      </c>
      <c r="C298" s="6" t="s">
        <v>1145</v>
      </c>
      <c r="D298" s="6">
        <v>8</v>
      </c>
      <c r="E298" s="24">
        <v>56899.33</v>
      </c>
      <c r="F298" s="6">
        <v>8</v>
      </c>
      <c r="G298" s="12">
        <v>0</v>
      </c>
      <c r="H298" s="12">
        <v>1.7999999999999999E-2</v>
      </c>
      <c r="I298" s="12">
        <v>-5.0000000000000001E-3</v>
      </c>
      <c r="J298" s="16">
        <f t="shared" si="20"/>
        <v>0</v>
      </c>
      <c r="K298" s="15">
        <f t="shared" si="21"/>
        <v>0</v>
      </c>
      <c r="L298" s="15">
        <f t="shared" si="22"/>
        <v>57639.021290000004</v>
      </c>
      <c r="M298" s="13" t="str">
        <f t="shared" si="23"/>
        <v>Budget 1Y</v>
      </c>
      <c r="N298" s="13" t="str">
        <f t="shared" si="24"/>
        <v>PASS</v>
      </c>
    </row>
    <row r="299" spans="1:14">
      <c r="A299" s="11">
        <v>46447</v>
      </c>
      <c r="B299" s="6" t="s">
        <v>65</v>
      </c>
      <c r="C299" s="6" t="s">
        <v>1143</v>
      </c>
      <c r="D299" s="6">
        <v>16</v>
      </c>
      <c r="E299" s="24">
        <v>245374.57</v>
      </c>
      <c r="F299" s="6">
        <v>16</v>
      </c>
      <c r="G299" s="12">
        <v>0.02</v>
      </c>
      <c r="H299" s="12">
        <v>0.01</v>
      </c>
      <c r="I299" s="12">
        <v>-5.0000000000000001E-3</v>
      </c>
      <c r="J299" s="16">
        <f t="shared" si="20"/>
        <v>0</v>
      </c>
      <c r="K299" s="15">
        <f t="shared" si="21"/>
        <v>0</v>
      </c>
      <c r="L299" s="15">
        <f t="shared" si="22"/>
        <v>251508.93425000002</v>
      </c>
      <c r="M299" s="13" t="str">
        <f t="shared" si="23"/>
        <v>Budget 1Y</v>
      </c>
      <c r="N299" s="13" t="str">
        <f t="shared" si="24"/>
        <v>PASS</v>
      </c>
    </row>
    <row r="300" spans="1:14">
      <c r="A300" s="11">
        <v>46447</v>
      </c>
      <c r="B300" s="6" t="s">
        <v>65</v>
      </c>
      <c r="C300" s="6" t="s">
        <v>1144</v>
      </c>
      <c r="D300" s="6">
        <v>16</v>
      </c>
      <c r="E300" s="24">
        <v>92833.600000000006</v>
      </c>
      <c r="F300" s="6">
        <v>16</v>
      </c>
      <c r="G300" s="12">
        <v>0.02</v>
      </c>
      <c r="H300" s="12">
        <v>-4.0000000000000001E-3</v>
      </c>
      <c r="I300" s="12">
        <v>-5.0000000000000001E-3</v>
      </c>
      <c r="J300" s="16">
        <f t="shared" si="20"/>
        <v>0</v>
      </c>
      <c r="K300" s="15">
        <f t="shared" si="21"/>
        <v>0</v>
      </c>
      <c r="L300" s="15">
        <f t="shared" si="22"/>
        <v>93854.7696</v>
      </c>
      <c r="M300" s="13" t="str">
        <f t="shared" si="23"/>
        <v>Budget 1Y</v>
      </c>
      <c r="N300" s="13" t="str">
        <f t="shared" si="24"/>
        <v>PASS</v>
      </c>
    </row>
    <row r="301" spans="1:14">
      <c r="A301" s="11">
        <v>46447</v>
      </c>
      <c r="B301" s="6" t="s">
        <v>65</v>
      </c>
      <c r="C301" s="6" t="s">
        <v>1145</v>
      </c>
      <c r="D301" s="6">
        <v>16</v>
      </c>
      <c r="E301" s="24">
        <v>138071.54999999999</v>
      </c>
      <c r="F301" s="6">
        <v>16</v>
      </c>
      <c r="G301" s="12">
        <v>0.02</v>
      </c>
      <c r="H301" s="12">
        <v>1.7999999999999999E-2</v>
      </c>
      <c r="I301" s="12">
        <v>-5.0000000000000001E-3</v>
      </c>
      <c r="J301" s="16">
        <f t="shared" si="20"/>
        <v>0</v>
      </c>
      <c r="K301" s="15">
        <f t="shared" si="21"/>
        <v>0</v>
      </c>
      <c r="L301" s="15">
        <f t="shared" si="22"/>
        <v>142627.91115</v>
      </c>
      <c r="M301" s="13" t="str">
        <f t="shared" si="23"/>
        <v>Budget 1Y</v>
      </c>
      <c r="N301" s="13" t="str">
        <f t="shared" si="24"/>
        <v>PASS</v>
      </c>
    </row>
    <row r="302" spans="1:14">
      <c r="A302" s="11">
        <v>46447</v>
      </c>
      <c r="B302" s="6" t="s">
        <v>68</v>
      </c>
      <c r="C302" s="6" t="s">
        <v>1143</v>
      </c>
      <c r="D302" s="6">
        <v>18</v>
      </c>
      <c r="E302" s="24">
        <v>245895.67999999999</v>
      </c>
      <c r="F302" s="6">
        <v>18</v>
      </c>
      <c r="G302" s="12">
        <v>0</v>
      </c>
      <c r="H302" s="12">
        <v>0.01</v>
      </c>
      <c r="I302" s="12">
        <v>-5.0000000000000001E-3</v>
      </c>
      <c r="J302" s="16">
        <f t="shared" si="20"/>
        <v>0</v>
      </c>
      <c r="K302" s="15">
        <f t="shared" si="21"/>
        <v>0</v>
      </c>
      <c r="L302" s="15">
        <f t="shared" si="22"/>
        <v>247125.15839999999</v>
      </c>
      <c r="M302" s="13" t="str">
        <f t="shared" si="23"/>
        <v>Budget 1Y</v>
      </c>
      <c r="N302" s="13" t="str">
        <f t="shared" si="24"/>
        <v>PASS</v>
      </c>
    </row>
    <row r="303" spans="1:14">
      <c r="A303" s="11">
        <v>46447</v>
      </c>
      <c r="B303" s="6" t="s">
        <v>68</v>
      </c>
      <c r="C303" s="6" t="s">
        <v>1144</v>
      </c>
      <c r="D303" s="6">
        <v>18</v>
      </c>
      <c r="E303" s="24">
        <v>86720.01</v>
      </c>
      <c r="F303" s="6">
        <v>18</v>
      </c>
      <c r="G303" s="12">
        <v>0</v>
      </c>
      <c r="H303" s="12">
        <v>-4.0000000000000001E-3</v>
      </c>
      <c r="I303" s="12">
        <v>-5.0000000000000001E-3</v>
      </c>
      <c r="J303" s="16">
        <f t="shared" si="20"/>
        <v>0</v>
      </c>
      <c r="K303" s="15">
        <f t="shared" si="21"/>
        <v>0</v>
      </c>
      <c r="L303" s="15">
        <f t="shared" si="22"/>
        <v>85939.529909999997</v>
      </c>
      <c r="M303" s="13" t="str">
        <f t="shared" si="23"/>
        <v>Budget 1Y</v>
      </c>
      <c r="N303" s="13" t="str">
        <f t="shared" si="24"/>
        <v>PASS</v>
      </c>
    </row>
    <row r="304" spans="1:14">
      <c r="A304" s="11">
        <v>46447</v>
      </c>
      <c r="B304" s="6" t="s">
        <v>68</v>
      </c>
      <c r="C304" s="6" t="s">
        <v>1145</v>
      </c>
      <c r="D304" s="6">
        <v>18</v>
      </c>
      <c r="E304" s="24">
        <v>126732.29</v>
      </c>
      <c r="F304" s="6">
        <v>18</v>
      </c>
      <c r="G304" s="12">
        <v>0</v>
      </c>
      <c r="H304" s="12">
        <v>1.7999999999999999E-2</v>
      </c>
      <c r="I304" s="12">
        <v>-5.0000000000000001E-3</v>
      </c>
      <c r="J304" s="16">
        <f t="shared" si="20"/>
        <v>0</v>
      </c>
      <c r="K304" s="15">
        <f t="shared" si="21"/>
        <v>0</v>
      </c>
      <c r="L304" s="15">
        <f t="shared" si="22"/>
        <v>128379.80976999999</v>
      </c>
      <c r="M304" s="13" t="str">
        <f t="shared" si="23"/>
        <v>Budget 1Y</v>
      </c>
      <c r="N304" s="13" t="str">
        <f t="shared" si="24"/>
        <v>PASS</v>
      </c>
    </row>
    <row r="305" spans="1:14">
      <c r="A305" s="11">
        <v>46447</v>
      </c>
      <c r="B305" s="6" t="s">
        <v>71</v>
      </c>
      <c r="C305" s="6" t="s">
        <v>1143</v>
      </c>
      <c r="D305" s="6">
        <v>14</v>
      </c>
      <c r="E305" s="24">
        <v>167604.01999999999</v>
      </c>
      <c r="F305" s="6">
        <v>14</v>
      </c>
      <c r="G305" s="12">
        <v>8.0000000000000002E-3</v>
      </c>
      <c r="H305" s="12">
        <v>0.01</v>
      </c>
      <c r="I305" s="12">
        <v>-5.0000000000000001E-3</v>
      </c>
      <c r="J305" s="16">
        <f t="shared" si="20"/>
        <v>0</v>
      </c>
      <c r="K305" s="15">
        <f t="shared" si="21"/>
        <v>0</v>
      </c>
      <c r="L305" s="15">
        <f t="shared" si="22"/>
        <v>169782.87226</v>
      </c>
      <c r="M305" s="13" t="str">
        <f t="shared" si="23"/>
        <v>Budget 1Y</v>
      </c>
      <c r="N305" s="13" t="str">
        <f t="shared" si="24"/>
        <v>PASS</v>
      </c>
    </row>
    <row r="306" spans="1:14">
      <c r="A306" s="11">
        <v>46447</v>
      </c>
      <c r="B306" s="6" t="s">
        <v>71</v>
      </c>
      <c r="C306" s="6" t="s">
        <v>1144</v>
      </c>
      <c r="D306" s="6">
        <v>14</v>
      </c>
      <c r="E306" s="24">
        <v>54875.99</v>
      </c>
      <c r="F306" s="6">
        <v>14</v>
      </c>
      <c r="G306" s="12">
        <v>8.0000000000000002E-3</v>
      </c>
      <c r="H306" s="12">
        <v>-4.0000000000000001E-3</v>
      </c>
      <c r="I306" s="12">
        <v>-5.0000000000000001E-3</v>
      </c>
      <c r="J306" s="16">
        <f t="shared" si="20"/>
        <v>0</v>
      </c>
      <c r="K306" s="15">
        <f t="shared" si="21"/>
        <v>0</v>
      </c>
      <c r="L306" s="15">
        <f t="shared" si="22"/>
        <v>54821.114009999998</v>
      </c>
      <c r="M306" s="13" t="str">
        <f t="shared" si="23"/>
        <v>Budget 1Y</v>
      </c>
      <c r="N306" s="13" t="str">
        <f t="shared" si="24"/>
        <v>PASS</v>
      </c>
    </row>
    <row r="307" spans="1:14">
      <c r="A307" s="11">
        <v>46447</v>
      </c>
      <c r="B307" s="6" t="s">
        <v>71</v>
      </c>
      <c r="C307" s="6" t="s">
        <v>1145</v>
      </c>
      <c r="D307" s="6">
        <v>14</v>
      </c>
      <c r="E307" s="24">
        <v>86864.43</v>
      </c>
      <c r="F307" s="6">
        <v>14</v>
      </c>
      <c r="G307" s="12">
        <v>8.0000000000000002E-3</v>
      </c>
      <c r="H307" s="12">
        <v>1.7999999999999999E-2</v>
      </c>
      <c r="I307" s="12">
        <v>-5.0000000000000001E-3</v>
      </c>
      <c r="J307" s="16">
        <f t="shared" si="20"/>
        <v>0</v>
      </c>
      <c r="K307" s="15">
        <f t="shared" si="21"/>
        <v>0</v>
      </c>
      <c r="L307" s="15">
        <f t="shared" si="22"/>
        <v>88688.583029999994</v>
      </c>
      <c r="M307" s="13" t="str">
        <f t="shared" si="23"/>
        <v>Budget 1Y</v>
      </c>
      <c r="N307" s="13" t="str">
        <f t="shared" si="24"/>
        <v>PASS</v>
      </c>
    </row>
    <row r="308" spans="1:14">
      <c r="A308" s="11">
        <v>46447</v>
      </c>
      <c r="B308" s="6" t="s">
        <v>74</v>
      </c>
      <c r="C308" s="6" t="s">
        <v>1143</v>
      </c>
      <c r="D308" s="6">
        <v>58</v>
      </c>
      <c r="E308" s="24">
        <v>966395.1</v>
      </c>
      <c r="F308" s="6">
        <v>57</v>
      </c>
      <c r="G308" s="12">
        <v>0.01</v>
      </c>
      <c r="H308" s="12">
        <v>0.01</v>
      </c>
      <c r="I308" s="12">
        <v>-5.0000000000000001E-3</v>
      </c>
      <c r="J308" s="16">
        <f t="shared" si="20"/>
        <v>1.7543859649122862E-2</v>
      </c>
      <c r="K308" s="15">
        <f t="shared" si="21"/>
        <v>16954.300000000054</v>
      </c>
      <c r="L308" s="15">
        <f t="shared" si="22"/>
        <v>997845.32649999997</v>
      </c>
      <c r="M308" s="13" t="str">
        <f t="shared" si="23"/>
        <v>Budget 1Y</v>
      </c>
      <c r="N308" s="13" t="str">
        <f t="shared" si="24"/>
        <v>PASS</v>
      </c>
    </row>
    <row r="309" spans="1:14">
      <c r="A309" s="11">
        <v>46447</v>
      </c>
      <c r="B309" s="6" t="s">
        <v>74</v>
      </c>
      <c r="C309" s="6" t="s">
        <v>1144</v>
      </c>
      <c r="D309" s="6">
        <v>58</v>
      </c>
      <c r="E309" s="24">
        <v>346500.19</v>
      </c>
      <c r="F309" s="6">
        <v>57</v>
      </c>
      <c r="G309" s="12">
        <v>0.01</v>
      </c>
      <c r="H309" s="12">
        <v>-4.0000000000000001E-3</v>
      </c>
      <c r="I309" s="12">
        <v>-5.0000000000000001E-3</v>
      </c>
      <c r="J309" s="16">
        <f t="shared" si="20"/>
        <v>1.7543859649122862E-2</v>
      </c>
      <c r="K309" s="15">
        <f t="shared" si="21"/>
        <v>6078.9507017544047</v>
      </c>
      <c r="L309" s="15">
        <f t="shared" si="22"/>
        <v>352925.64089175442</v>
      </c>
      <c r="M309" s="13" t="str">
        <f t="shared" si="23"/>
        <v>Budget 1Y</v>
      </c>
      <c r="N309" s="13" t="str">
        <f t="shared" si="24"/>
        <v>PASS</v>
      </c>
    </row>
    <row r="310" spans="1:14">
      <c r="A310" s="11">
        <v>46447</v>
      </c>
      <c r="B310" s="6" t="s">
        <v>74</v>
      </c>
      <c r="C310" s="6" t="s">
        <v>1145</v>
      </c>
      <c r="D310" s="6">
        <v>58</v>
      </c>
      <c r="E310" s="24">
        <v>562199.21</v>
      </c>
      <c r="F310" s="6">
        <v>57</v>
      </c>
      <c r="G310" s="12">
        <v>0.01</v>
      </c>
      <c r="H310" s="12">
        <v>1.7999999999999999E-2</v>
      </c>
      <c r="I310" s="12">
        <v>-5.0000000000000001E-3</v>
      </c>
      <c r="J310" s="16">
        <f t="shared" si="20"/>
        <v>1.7543859649122862E-2</v>
      </c>
      <c r="K310" s="15">
        <f t="shared" si="21"/>
        <v>9863.1440350877492</v>
      </c>
      <c r="L310" s="15">
        <f t="shared" si="22"/>
        <v>584992.93586508778</v>
      </c>
      <c r="M310" s="13" t="str">
        <f t="shared" si="23"/>
        <v>Budget 1Y</v>
      </c>
      <c r="N310" s="13" t="str">
        <f t="shared" si="24"/>
        <v>PASS</v>
      </c>
    </row>
    <row r="311" spans="1:14">
      <c r="A311" s="11">
        <v>46447</v>
      </c>
      <c r="B311" s="6" t="s">
        <v>77</v>
      </c>
      <c r="C311" s="6" t="s">
        <v>1143</v>
      </c>
      <c r="D311" s="6">
        <v>16</v>
      </c>
      <c r="E311" s="24">
        <v>228222.31</v>
      </c>
      <c r="F311" s="6">
        <v>15</v>
      </c>
      <c r="G311" s="12">
        <v>6.0000000000000001E-3</v>
      </c>
      <c r="H311" s="12">
        <v>0.01</v>
      </c>
      <c r="I311" s="12">
        <v>-5.0000000000000001E-3</v>
      </c>
      <c r="J311" s="16">
        <f t="shared" si="20"/>
        <v>6.6666666666666652E-2</v>
      </c>
      <c r="K311" s="15">
        <f t="shared" si="21"/>
        <v>15214.820666666663</v>
      </c>
      <c r="L311" s="15">
        <f t="shared" si="22"/>
        <v>245947.57607666665</v>
      </c>
      <c r="M311" s="13" t="str">
        <f t="shared" si="23"/>
        <v>Budget 1Y</v>
      </c>
      <c r="N311" s="13" t="str">
        <f t="shared" si="24"/>
        <v>PASS</v>
      </c>
    </row>
    <row r="312" spans="1:14">
      <c r="A312" s="11">
        <v>46447</v>
      </c>
      <c r="B312" s="6" t="s">
        <v>77</v>
      </c>
      <c r="C312" s="6" t="s">
        <v>1144</v>
      </c>
      <c r="D312" s="6">
        <v>16</v>
      </c>
      <c r="E312" s="24">
        <v>86673.07</v>
      </c>
      <c r="F312" s="6">
        <v>15</v>
      </c>
      <c r="G312" s="12">
        <v>6.0000000000000001E-3</v>
      </c>
      <c r="H312" s="12">
        <v>-4.0000000000000001E-3</v>
      </c>
      <c r="I312" s="12">
        <v>-5.0000000000000001E-3</v>
      </c>
      <c r="J312" s="16">
        <f t="shared" si="20"/>
        <v>6.6666666666666652E-2</v>
      </c>
      <c r="K312" s="15">
        <f t="shared" si="21"/>
        <v>5778.2046666666656</v>
      </c>
      <c r="L312" s="15">
        <f t="shared" si="22"/>
        <v>92191.25545666668</v>
      </c>
      <c r="M312" s="13" t="str">
        <f t="shared" si="23"/>
        <v>Budget 1Y</v>
      </c>
      <c r="N312" s="13" t="str">
        <f t="shared" si="24"/>
        <v>PASS</v>
      </c>
    </row>
    <row r="313" spans="1:14">
      <c r="A313" s="11">
        <v>46447</v>
      </c>
      <c r="B313" s="6" t="s">
        <v>77</v>
      </c>
      <c r="C313" s="6" t="s">
        <v>1145</v>
      </c>
      <c r="D313" s="6">
        <v>16</v>
      </c>
      <c r="E313" s="24">
        <v>113203.39</v>
      </c>
      <c r="F313" s="6">
        <v>15</v>
      </c>
      <c r="G313" s="12">
        <v>6.0000000000000001E-3</v>
      </c>
      <c r="H313" s="12">
        <v>1.7999999999999999E-2</v>
      </c>
      <c r="I313" s="12">
        <v>-5.0000000000000001E-3</v>
      </c>
      <c r="J313" s="16">
        <f t="shared" si="20"/>
        <v>6.6666666666666652E-2</v>
      </c>
      <c r="K313" s="15">
        <f t="shared" si="21"/>
        <v>7546.8926666666648</v>
      </c>
      <c r="L313" s="15">
        <f t="shared" si="22"/>
        <v>122901.14707666666</v>
      </c>
      <c r="M313" s="13" t="str">
        <f t="shared" si="23"/>
        <v>Budget 1Y</v>
      </c>
      <c r="N313" s="13" t="str">
        <f t="shared" si="24"/>
        <v>PASS</v>
      </c>
    </row>
    <row r="314" spans="1:14">
      <c r="A314" s="11">
        <v>46447</v>
      </c>
      <c r="B314" s="6" t="s">
        <v>80</v>
      </c>
      <c r="C314" s="6" t="s">
        <v>1143</v>
      </c>
      <c r="D314" s="6">
        <v>17</v>
      </c>
      <c r="E314" s="24">
        <v>261556.46</v>
      </c>
      <c r="F314" s="6">
        <v>18</v>
      </c>
      <c r="G314" s="12">
        <v>4.0000000000000001E-3</v>
      </c>
      <c r="H314" s="12">
        <v>0.01</v>
      </c>
      <c r="I314" s="12">
        <v>-5.0000000000000001E-3</v>
      </c>
      <c r="J314" s="16">
        <f t="shared" si="20"/>
        <v>-5.555555555555558E-2</v>
      </c>
      <c r="K314" s="15">
        <f t="shared" si="21"/>
        <v>-14530.91444444445</v>
      </c>
      <c r="L314" s="15">
        <f t="shared" si="22"/>
        <v>249379.55369555554</v>
      </c>
      <c r="M314" s="13" t="str">
        <f t="shared" si="23"/>
        <v>Budget 1Y</v>
      </c>
      <c r="N314" s="13" t="str">
        <f t="shared" si="24"/>
        <v>PASS</v>
      </c>
    </row>
    <row r="315" spans="1:14">
      <c r="A315" s="11">
        <v>46447</v>
      </c>
      <c r="B315" s="6" t="s">
        <v>80</v>
      </c>
      <c r="C315" s="6" t="s">
        <v>1144</v>
      </c>
      <c r="D315" s="6">
        <v>17</v>
      </c>
      <c r="E315" s="24">
        <v>90390.68</v>
      </c>
      <c r="F315" s="6">
        <v>18</v>
      </c>
      <c r="G315" s="12">
        <v>4.0000000000000001E-3</v>
      </c>
      <c r="H315" s="12">
        <v>-4.0000000000000001E-3</v>
      </c>
      <c r="I315" s="12">
        <v>-5.0000000000000001E-3</v>
      </c>
      <c r="J315" s="16">
        <f t="shared" si="20"/>
        <v>-5.555555555555558E-2</v>
      </c>
      <c r="K315" s="15">
        <f t="shared" si="21"/>
        <v>-5021.7044444444464</v>
      </c>
      <c r="L315" s="15">
        <f t="shared" si="22"/>
        <v>84917.022155555547</v>
      </c>
      <c r="M315" s="13" t="str">
        <f t="shared" si="23"/>
        <v>Budget 1Y</v>
      </c>
      <c r="N315" s="13" t="str">
        <f t="shared" si="24"/>
        <v>PASS</v>
      </c>
    </row>
    <row r="316" spans="1:14">
      <c r="A316" s="11">
        <v>46447</v>
      </c>
      <c r="B316" s="6" t="s">
        <v>80</v>
      </c>
      <c r="C316" s="6" t="s">
        <v>1145</v>
      </c>
      <c r="D316" s="6">
        <v>17</v>
      </c>
      <c r="E316" s="24">
        <v>164765.34</v>
      </c>
      <c r="F316" s="6">
        <v>18</v>
      </c>
      <c r="G316" s="12">
        <v>4.0000000000000001E-3</v>
      </c>
      <c r="H316" s="12">
        <v>1.7999999999999999E-2</v>
      </c>
      <c r="I316" s="12">
        <v>-5.0000000000000001E-3</v>
      </c>
      <c r="J316" s="16">
        <f t="shared" si="20"/>
        <v>-5.555555555555558E-2</v>
      </c>
      <c r="K316" s="15">
        <f t="shared" si="21"/>
        <v>-9153.6300000000047</v>
      </c>
      <c r="L316" s="15">
        <f t="shared" si="22"/>
        <v>158412.72078</v>
      </c>
      <c r="M316" s="13" t="str">
        <f t="shared" si="23"/>
        <v>Budget 1Y</v>
      </c>
      <c r="N316" s="13" t="str">
        <f t="shared" si="24"/>
        <v>PASS</v>
      </c>
    </row>
    <row r="317" spans="1:14">
      <c r="A317" s="11">
        <v>46447</v>
      </c>
      <c r="B317" s="6" t="s">
        <v>82</v>
      </c>
      <c r="C317" s="6" t="s">
        <v>1143</v>
      </c>
      <c r="D317" s="6">
        <v>20</v>
      </c>
      <c r="E317" s="24">
        <v>312035.38</v>
      </c>
      <c r="F317" s="6">
        <v>17</v>
      </c>
      <c r="G317" s="12">
        <v>1.4999999999999999E-2</v>
      </c>
      <c r="H317" s="12">
        <v>0.01</v>
      </c>
      <c r="I317" s="12">
        <v>-5.0000000000000001E-3</v>
      </c>
      <c r="J317" s="16">
        <f t="shared" si="20"/>
        <v>0.17647058823529416</v>
      </c>
      <c r="K317" s="15">
        <f t="shared" si="21"/>
        <v>55065.067058823544</v>
      </c>
      <c r="L317" s="15">
        <f t="shared" si="22"/>
        <v>373341.15465882357</v>
      </c>
      <c r="M317" s="13" t="str">
        <f t="shared" si="23"/>
        <v>Budget 1Y</v>
      </c>
      <c r="N317" s="13" t="str">
        <f t="shared" si="24"/>
        <v>PASS</v>
      </c>
    </row>
    <row r="318" spans="1:14">
      <c r="A318" s="11">
        <v>46447</v>
      </c>
      <c r="B318" s="6" t="s">
        <v>82</v>
      </c>
      <c r="C318" s="6" t="s">
        <v>1144</v>
      </c>
      <c r="D318" s="6">
        <v>20</v>
      </c>
      <c r="E318" s="24">
        <v>103085.69</v>
      </c>
      <c r="F318" s="6">
        <v>17</v>
      </c>
      <c r="G318" s="12">
        <v>1.4999999999999999E-2</v>
      </c>
      <c r="H318" s="12">
        <v>-4.0000000000000001E-3</v>
      </c>
      <c r="I318" s="12">
        <v>-5.0000000000000001E-3</v>
      </c>
      <c r="J318" s="16">
        <f t="shared" si="20"/>
        <v>0.17647058823529416</v>
      </c>
      <c r="K318" s="15">
        <f t="shared" si="21"/>
        <v>18191.592352941181</v>
      </c>
      <c r="L318" s="15">
        <f t="shared" si="22"/>
        <v>121895.79649294118</v>
      </c>
      <c r="M318" s="13" t="str">
        <f t="shared" si="23"/>
        <v>Budget 1Y</v>
      </c>
      <c r="N318" s="13" t="str">
        <f t="shared" si="24"/>
        <v>PASS</v>
      </c>
    </row>
    <row r="319" spans="1:14">
      <c r="A319" s="11">
        <v>46447</v>
      </c>
      <c r="B319" s="6" t="s">
        <v>82</v>
      </c>
      <c r="C319" s="6" t="s">
        <v>1145</v>
      </c>
      <c r="D319" s="6">
        <v>20</v>
      </c>
      <c r="E319" s="24">
        <v>137015.6</v>
      </c>
      <c r="F319" s="6">
        <v>17</v>
      </c>
      <c r="G319" s="12">
        <v>1.4999999999999999E-2</v>
      </c>
      <c r="H319" s="12">
        <v>1.7999999999999999E-2</v>
      </c>
      <c r="I319" s="12">
        <v>-5.0000000000000001E-3</v>
      </c>
      <c r="J319" s="16">
        <f t="shared" si="20"/>
        <v>0.17647058823529416</v>
      </c>
      <c r="K319" s="15">
        <f t="shared" si="21"/>
        <v>24179.223529411771</v>
      </c>
      <c r="L319" s="15">
        <f t="shared" si="22"/>
        <v>165031.26032941177</v>
      </c>
      <c r="M319" s="13" t="str">
        <f t="shared" si="23"/>
        <v>Budget 1Y</v>
      </c>
      <c r="N319" s="13" t="str">
        <f t="shared" si="24"/>
        <v>PASS</v>
      </c>
    </row>
    <row r="320" spans="1:14">
      <c r="A320" s="11">
        <v>46447</v>
      </c>
      <c r="B320" s="6" t="s">
        <v>83</v>
      </c>
      <c r="C320" s="6" t="s">
        <v>1143</v>
      </c>
      <c r="D320" s="6">
        <v>24</v>
      </c>
      <c r="E320" s="24">
        <v>374225.56</v>
      </c>
      <c r="F320" s="6">
        <v>21</v>
      </c>
      <c r="G320" s="12">
        <v>5.0000000000000001E-3</v>
      </c>
      <c r="H320" s="12">
        <v>0.01</v>
      </c>
      <c r="I320" s="12">
        <v>-5.0000000000000001E-3</v>
      </c>
      <c r="J320" s="16">
        <f t="shared" si="20"/>
        <v>0.14285714285714279</v>
      </c>
      <c r="K320" s="15">
        <f t="shared" si="21"/>
        <v>53460.794285714263</v>
      </c>
      <c r="L320" s="15">
        <f t="shared" si="22"/>
        <v>431428.60988571425</v>
      </c>
      <c r="M320" s="13" t="str">
        <f t="shared" si="23"/>
        <v>Budget 1Y</v>
      </c>
      <c r="N320" s="13" t="str">
        <f t="shared" si="24"/>
        <v>PASS</v>
      </c>
    </row>
    <row r="321" spans="1:14">
      <c r="A321" s="11">
        <v>46447</v>
      </c>
      <c r="B321" s="6" t="s">
        <v>83</v>
      </c>
      <c r="C321" s="6" t="s">
        <v>1144</v>
      </c>
      <c r="D321" s="6">
        <v>24</v>
      </c>
      <c r="E321" s="24">
        <v>130847.63</v>
      </c>
      <c r="F321" s="6">
        <v>21</v>
      </c>
      <c r="G321" s="12">
        <v>5.0000000000000001E-3</v>
      </c>
      <c r="H321" s="12">
        <v>-4.0000000000000001E-3</v>
      </c>
      <c r="I321" s="12">
        <v>-5.0000000000000001E-3</v>
      </c>
      <c r="J321" s="16">
        <f t="shared" si="20"/>
        <v>0.14285714285714279</v>
      </c>
      <c r="K321" s="15">
        <f t="shared" si="21"/>
        <v>18692.518571428565</v>
      </c>
      <c r="L321" s="15">
        <f t="shared" si="22"/>
        <v>149016.75805142859</v>
      </c>
      <c r="M321" s="13" t="str">
        <f t="shared" si="23"/>
        <v>Budget 1Y</v>
      </c>
      <c r="N321" s="13" t="str">
        <f t="shared" si="24"/>
        <v>PASS</v>
      </c>
    </row>
    <row r="322" spans="1:14">
      <c r="A322" s="11">
        <v>46447</v>
      </c>
      <c r="B322" s="6" t="s">
        <v>83</v>
      </c>
      <c r="C322" s="6" t="s">
        <v>1145</v>
      </c>
      <c r="D322" s="6">
        <v>24</v>
      </c>
      <c r="E322" s="24">
        <v>191145.98</v>
      </c>
      <c r="F322" s="6">
        <v>21</v>
      </c>
      <c r="G322" s="12">
        <v>5.0000000000000001E-3</v>
      </c>
      <c r="H322" s="12">
        <v>1.7999999999999999E-2</v>
      </c>
      <c r="I322" s="12">
        <v>-5.0000000000000001E-3</v>
      </c>
      <c r="J322" s="16">
        <f t="shared" ref="J322:J385" si="25">IFERROR(D322/F322-1,0)</f>
        <v>0.14285714285714279</v>
      </c>
      <c r="K322" s="15">
        <f t="shared" ref="K322:K385" si="26">E322*J322</f>
        <v>27306.568571428561</v>
      </c>
      <c r="L322" s="15">
        <f t="shared" ref="L322:L385" si="27">E322+K322+E322*(G322+H322+I322)</f>
        <v>221893.17621142857</v>
      </c>
      <c r="M322" s="13" t="str">
        <f t="shared" ref="M322:M385" si="28">IF(YEAR(A322)=2026,"Current forecast",IF(YEAR(A322)=2027,"Budget 1Y","Strategic 3Y"))</f>
        <v>Budget 1Y</v>
      </c>
      <c r="N322" s="13" t="str">
        <f t="shared" ref="N322:N385" si="29">IF(L322&gt;=0,"PASS","FAIL")</f>
        <v>PASS</v>
      </c>
    </row>
    <row r="323" spans="1:14">
      <c r="A323" s="11">
        <v>46447</v>
      </c>
      <c r="B323" s="6" t="s">
        <v>84</v>
      </c>
      <c r="C323" s="6" t="s">
        <v>1143</v>
      </c>
      <c r="D323" s="6">
        <v>25</v>
      </c>
      <c r="E323" s="24">
        <v>455234.36</v>
      </c>
      <c r="F323" s="6">
        <v>26</v>
      </c>
      <c r="G323" s="12">
        <v>1.2E-2</v>
      </c>
      <c r="H323" s="12">
        <v>0.01</v>
      </c>
      <c r="I323" s="12">
        <v>-5.0000000000000001E-3</v>
      </c>
      <c r="J323" s="16">
        <f t="shared" si="25"/>
        <v>-3.8461538461538436E-2</v>
      </c>
      <c r="K323" s="15">
        <f t="shared" si="26"/>
        <v>-17509.013846153834</v>
      </c>
      <c r="L323" s="15">
        <f t="shared" si="27"/>
        <v>445464.33027384611</v>
      </c>
      <c r="M323" s="13" t="str">
        <f t="shared" si="28"/>
        <v>Budget 1Y</v>
      </c>
      <c r="N323" s="13" t="str">
        <f t="shared" si="29"/>
        <v>PASS</v>
      </c>
    </row>
    <row r="324" spans="1:14">
      <c r="A324" s="11">
        <v>46447</v>
      </c>
      <c r="B324" s="6" t="s">
        <v>84</v>
      </c>
      <c r="C324" s="6" t="s">
        <v>1144</v>
      </c>
      <c r="D324" s="6">
        <v>25</v>
      </c>
      <c r="E324" s="24">
        <v>167723.65</v>
      </c>
      <c r="F324" s="6">
        <v>26</v>
      </c>
      <c r="G324" s="12">
        <v>1.2E-2</v>
      </c>
      <c r="H324" s="12">
        <v>-4.0000000000000001E-3</v>
      </c>
      <c r="I324" s="12">
        <v>-5.0000000000000001E-3</v>
      </c>
      <c r="J324" s="16">
        <f t="shared" si="25"/>
        <v>-3.8461538461538436E-2</v>
      </c>
      <c r="K324" s="15">
        <f t="shared" si="26"/>
        <v>-6450.9096153846112</v>
      </c>
      <c r="L324" s="15">
        <f t="shared" si="27"/>
        <v>161775.91133461538</v>
      </c>
      <c r="M324" s="13" t="str">
        <f t="shared" si="28"/>
        <v>Budget 1Y</v>
      </c>
      <c r="N324" s="13" t="str">
        <f t="shared" si="29"/>
        <v>PASS</v>
      </c>
    </row>
    <row r="325" spans="1:14">
      <c r="A325" s="11">
        <v>46447</v>
      </c>
      <c r="B325" s="6" t="s">
        <v>84</v>
      </c>
      <c r="C325" s="6" t="s">
        <v>1145</v>
      </c>
      <c r="D325" s="6">
        <v>25</v>
      </c>
      <c r="E325" s="24">
        <v>243431.43</v>
      </c>
      <c r="F325" s="6">
        <v>26</v>
      </c>
      <c r="G325" s="12">
        <v>1.2E-2</v>
      </c>
      <c r="H325" s="12">
        <v>1.7999999999999999E-2</v>
      </c>
      <c r="I325" s="12">
        <v>-5.0000000000000001E-3</v>
      </c>
      <c r="J325" s="16">
        <f t="shared" si="25"/>
        <v>-3.8461538461538436E-2</v>
      </c>
      <c r="K325" s="15">
        <f t="shared" si="26"/>
        <v>-9362.7473076923015</v>
      </c>
      <c r="L325" s="15">
        <f t="shared" si="27"/>
        <v>240154.4684423077</v>
      </c>
      <c r="M325" s="13" t="str">
        <f t="shared" si="28"/>
        <v>Budget 1Y</v>
      </c>
      <c r="N325" s="13" t="str">
        <f t="shared" si="29"/>
        <v>PASS</v>
      </c>
    </row>
    <row r="326" spans="1:14">
      <c r="A326" s="11">
        <v>46478</v>
      </c>
      <c r="B326" s="6" t="s">
        <v>53</v>
      </c>
      <c r="C326" s="6" t="s">
        <v>1143</v>
      </c>
      <c r="D326" s="6">
        <v>8</v>
      </c>
      <c r="E326" s="24">
        <v>170819.07</v>
      </c>
      <c r="F326" s="6">
        <v>8</v>
      </c>
      <c r="G326" s="12">
        <v>1.7999999999999999E-2</v>
      </c>
      <c r="H326" s="12">
        <v>0.01</v>
      </c>
      <c r="I326" s="12">
        <v>-5.0000000000000001E-3</v>
      </c>
      <c r="J326" s="16">
        <f t="shared" si="25"/>
        <v>0</v>
      </c>
      <c r="K326" s="15">
        <f t="shared" si="26"/>
        <v>0</v>
      </c>
      <c r="L326" s="15">
        <f t="shared" si="27"/>
        <v>174747.90861000001</v>
      </c>
      <c r="M326" s="13" t="str">
        <f t="shared" si="28"/>
        <v>Budget 1Y</v>
      </c>
      <c r="N326" s="13" t="str">
        <f t="shared" si="29"/>
        <v>PASS</v>
      </c>
    </row>
    <row r="327" spans="1:14">
      <c r="A327" s="11">
        <v>46478</v>
      </c>
      <c r="B327" s="6" t="s">
        <v>53</v>
      </c>
      <c r="C327" s="6" t="s">
        <v>1144</v>
      </c>
      <c r="D327" s="6">
        <v>8</v>
      </c>
      <c r="E327" s="24">
        <v>52587.59</v>
      </c>
      <c r="F327" s="6">
        <v>8</v>
      </c>
      <c r="G327" s="12">
        <v>1.7999999999999999E-2</v>
      </c>
      <c r="H327" s="12">
        <v>-4.0000000000000001E-3</v>
      </c>
      <c r="I327" s="12">
        <v>-5.0000000000000001E-3</v>
      </c>
      <c r="J327" s="16">
        <f t="shared" si="25"/>
        <v>0</v>
      </c>
      <c r="K327" s="15">
        <f t="shared" si="26"/>
        <v>0</v>
      </c>
      <c r="L327" s="15">
        <f t="shared" si="27"/>
        <v>53060.878309999993</v>
      </c>
      <c r="M327" s="13" t="str">
        <f t="shared" si="28"/>
        <v>Budget 1Y</v>
      </c>
      <c r="N327" s="13" t="str">
        <f t="shared" si="29"/>
        <v>PASS</v>
      </c>
    </row>
    <row r="328" spans="1:14">
      <c r="A328" s="11">
        <v>46478</v>
      </c>
      <c r="B328" s="6" t="s">
        <v>53</v>
      </c>
      <c r="C328" s="6" t="s">
        <v>1145</v>
      </c>
      <c r="D328" s="6">
        <v>8</v>
      </c>
      <c r="E328" s="24">
        <v>87212.58</v>
      </c>
      <c r="F328" s="6">
        <v>8</v>
      </c>
      <c r="G328" s="12">
        <v>1.7999999999999999E-2</v>
      </c>
      <c r="H328" s="12">
        <v>1.7999999999999999E-2</v>
      </c>
      <c r="I328" s="12">
        <v>-5.0000000000000001E-3</v>
      </c>
      <c r="J328" s="16">
        <f t="shared" si="25"/>
        <v>0</v>
      </c>
      <c r="K328" s="15">
        <f t="shared" si="26"/>
        <v>0</v>
      </c>
      <c r="L328" s="15">
        <f t="shared" si="27"/>
        <v>89916.169980000006</v>
      </c>
      <c r="M328" s="13" t="str">
        <f t="shared" si="28"/>
        <v>Budget 1Y</v>
      </c>
      <c r="N328" s="13" t="str">
        <f t="shared" si="29"/>
        <v>PASS</v>
      </c>
    </row>
    <row r="329" spans="1:14">
      <c r="A329" s="11">
        <v>46478</v>
      </c>
      <c r="B329" s="6" t="s">
        <v>57</v>
      </c>
      <c r="C329" s="6" t="s">
        <v>1143</v>
      </c>
      <c r="D329" s="6">
        <v>10</v>
      </c>
      <c r="E329" s="24">
        <v>122130.15</v>
      </c>
      <c r="F329" s="6">
        <v>10</v>
      </c>
      <c r="G329" s="12">
        <v>6.0000000000000001E-3</v>
      </c>
      <c r="H329" s="12">
        <v>0.01</v>
      </c>
      <c r="I329" s="12">
        <v>-5.0000000000000001E-3</v>
      </c>
      <c r="J329" s="16">
        <f t="shared" si="25"/>
        <v>0</v>
      </c>
      <c r="K329" s="15">
        <f t="shared" si="26"/>
        <v>0</v>
      </c>
      <c r="L329" s="15">
        <f t="shared" si="27"/>
        <v>123473.58164999999</v>
      </c>
      <c r="M329" s="13" t="str">
        <f t="shared" si="28"/>
        <v>Budget 1Y</v>
      </c>
      <c r="N329" s="13" t="str">
        <f t="shared" si="29"/>
        <v>PASS</v>
      </c>
    </row>
    <row r="330" spans="1:14">
      <c r="A330" s="11">
        <v>46478</v>
      </c>
      <c r="B330" s="6" t="s">
        <v>57</v>
      </c>
      <c r="C330" s="6" t="s">
        <v>1144</v>
      </c>
      <c r="D330" s="6">
        <v>10</v>
      </c>
      <c r="E330" s="24">
        <v>49578.27</v>
      </c>
      <c r="F330" s="6">
        <v>10</v>
      </c>
      <c r="G330" s="12">
        <v>6.0000000000000001E-3</v>
      </c>
      <c r="H330" s="12">
        <v>-4.0000000000000001E-3</v>
      </c>
      <c r="I330" s="12">
        <v>-5.0000000000000001E-3</v>
      </c>
      <c r="J330" s="16">
        <f t="shared" si="25"/>
        <v>0</v>
      </c>
      <c r="K330" s="15">
        <f t="shared" si="26"/>
        <v>0</v>
      </c>
      <c r="L330" s="15">
        <f t="shared" si="27"/>
        <v>49429.535189999995</v>
      </c>
      <c r="M330" s="13" t="str">
        <f t="shared" si="28"/>
        <v>Budget 1Y</v>
      </c>
      <c r="N330" s="13" t="str">
        <f t="shared" si="29"/>
        <v>PASS</v>
      </c>
    </row>
    <row r="331" spans="1:14">
      <c r="A331" s="11">
        <v>46478</v>
      </c>
      <c r="B331" s="6" t="s">
        <v>57</v>
      </c>
      <c r="C331" s="6" t="s">
        <v>1145</v>
      </c>
      <c r="D331" s="6">
        <v>10</v>
      </c>
      <c r="E331" s="24">
        <v>75967.19</v>
      </c>
      <c r="F331" s="6">
        <v>10</v>
      </c>
      <c r="G331" s="12">
        <v>6.0000000000000001E-3</v>
      </c>
      <c r="H331" s="12">
        <v>1.7999999999999999E-2</v>
      </c>
      <c r="I331" s="12">
        <v>-5.0000000000000001E-3</v>
      </c>
      <c r="J331" s="16">
        <f t="shared" si="25"/>
        <v>0</v>
      </c>
      <c r="K331" s="15">
        <f t="shared" si="26"/>
        <v>0</v>
      </c>
      <c r="L331" s="15">
        <f t="shared" si="27"/>
        <v>77410.566610000009</v>
      </c>
      <c r="M331" s="13" t="str">
        <f t="shared" si="28"/>
        <v>Budget 1Y</v>
      </c>
      <c r="N331" s="13" t="str">
        <f t="shared" si="29"/>
        <v>PASS</v>
      </c>
    </row>
    <row r="332" spans="1:14">
      <c r="A332" s="11">
        <v>46478</v>
      </c>
      <c r="B332" s="6" t="s">
        <v>61</v>
      </c>
      <c r="C332" s="6" t="s">
        <v>1143</v>
      </c>
      <c r="D332" s="6">
        <v>9</v>
      </c>
      <c r="E332" s="24">
        <v>120235.13</v>
      </c>
      <c r="F332" s="6">
        <v>8</v>
      </c>
      <c r="G332" s="12">
        <v>0</v>
      </c>
      <c r="H332" s="12">
        <v>0.01</v>
      </c>
      <c r="I332" s="12">
        <v>-5.0000000000000001E-3</v>
      </c>
      <c r="J332" s="16">
        <f t="shared" si="25"/>
        <v>0.125</v>
      </c>
      <c r="K332" s="15">
        <f t="shared" si="26"/>
        <v>15029.391250000001</v>
      </c>
      <c r="L332" s="15">
        <f t="shared" si="27"/>
        <v>135865.69689999998</v>
      </c>
      <c r="M332" s="13" t="str">
        <f t="shared" si="28"/>
        <v>Budget 1Y</v>
      </c>
      <c r="N332" s="13" t="str">
        <f t="shared" si="29"/>
        <v>PASS</v>
      </c>
    </row>
    <row r="333" spans="1:14">
      <c r="A333" s="11">
        <v>46478</v>
      </c>
      <c r="B333" s="6" t="s">
        <v>61</v>
      </c>
      <c r="C333" s="6" t="s">
        <v>1144</v>
      </c>
      <c r="D333" s="6">
        <v>9</v>
      </c>
      <c r="E333" s="24">
        <v>38710.83</v>
      </c>
      <c r="F333" s="6">
        <v>8</v>
      </c>
      <c r="G333" s="12">
        <v>0</v>
      </c>
      <c r="H333" s="12">
        <v>-4.0000000000000001E-3</v>
      </c>
      <c r="I333" s="12">
        <v>-5.0000000000000001E-3</v>
      </c>
      <c r="J333" s="16">
        <f t="shared" si="25"/>
        <v>0.125</v>
      </c>
      <c r="K333" s="15">
        <f t="shared" si="26"/>
        <v>4838.8537500000002</v>
      </c>
      <c r="L333" s="15">
        <f t="shared" si="27"/>
        <v>43201.28628</v>
      </c>
      <c r="M333" s="13" t="str">
        <f t="shared" si="28"/>
        <v>Budget 1Y</v>
      </c>
      <c r="N333" s="13" t="str">
        <f t="shared" si="29"/>
        <v>PASS</v>
      </c>
    </row>
    <row r="334" spans="1:14">
      <c r="A334" s="11">
        <v>46478</v>
      </c>
      <c r="B334" s="6" t="s">
        <v>61</v>
      </c>
      <c r="C334" s="6" t="s">
        <v>1145</v>
      </c>
      <c r="D334" s="6">
        <v>9</v>
      </c>
      <c r="E334" s="24">
        <v>72320.639999999999</v>
      </c>
      <c r="F334" s="6">
        <v>8</v>
      </c>
      <c r="G334" s="12">
        <v>0</v>
      </c>
      <c r="H334" s="12">
        <v>1.7999999999999999E-2</v>
      </c>
      <c r="I334" s="12">
        <v>-5.0000000000000001E-3</v>
      </c>
      <c r="J334" s="16">
        <f t="shared" si="25"/>
        <v>0.125</v>
      </c>
      <c r="K334" s="15">
        <f t="shared" si="26"/>
        <v>9040.08</v>
      </c>
      <c r="L334" s="15">
        <f t="shared" si="27"/>
        <v>82300.888319999998</v>
      </c>
      <c r="M334" s="13" t="str">
        <f t="shared" si="28"/>
        <v>Budget 1Y</v>
      </c>
      <c r="N334" s="13" t="str">
        <f t="shared" si="29"/>
        <v>PASS</v>
      </c>
    </row>
    <row r="335" spans="1:14">
      <c r="A335" s="11">
        <v>46478</v>
      </c>
      <c r="B335" s="6" t="s">
        <v>65</v>
      </c>
      <c r="C335" s="6" t="s">
        <v>1143</v>
      </c>
      <c r="D335" s="6">
        <v>16</v>
      </c>
      <c r="E335" s="24">
        <v>287398.17</v>
      </c>
      <c r="F335" s="6">
        <v>16</v>
      </c>
      <c r="G335" s="12">
        <v>0.02</v>
      </c>
      <c r="H335" s="12">
        <v>0.01</v>
      </c>
      <c r="I335" s="12">
        <v>-5.0000000000000001E-3</v>
      </c>
      <c r="J335" s="16">
        <f t="shared" si="25"/>
        <v>0</v>
      </c>
      <c r="K335" s="15">
        <f t="shared" si="26"/>
        <v>0</v>
      </c>
      <c r="L335" s="15">
        <f t="shared" si="27"/>
        <v>294583.12424999999</v>
      </c>
      <c r="M335" s="13" t="str">
        <f t="shared" si="28"/>
        <v>Budget 1Y</v>
      </c>
      <c r="N335" s="13" t="str">
        <f t="shared" si="29"/>
        <v>PASS</v>
      </c>
    </row>
    <row r="336" spans="1:14">
      <c r="A336" s="11">
        <v>46478</v>
      </c>
      <c r="B336" s="6" t="s">
        <v>65</v>
      </c>
      <c r="C336" s="6" t="s">
        <v>1144</v>
      </c>
      <c r="D336" s="6">
        <v>16</v>
      </c>
      <c r="E336" s="24">
        <v>102540.55</v>
      </c>
      <c r="F336" s="6">
        <v>16</v>
      </c>
      <c r="G336" s="12">
        <v>0.02</v>
      </c>
      <c r="H336" s="12">
        <v>-4.0000000000000001E-3</v>
      </c>
      <c r="I336" s="12">
        <v>-5.0000000000000001E-3</v>
      </c>
      <c r="J336" s="16">
        <f t="shared" si="25"/>
        <v>0</v>
      </c>
      <c r="K336" s="15">
        <f t="shared" si="26"/>
        <v>0</v>
      </c>
      <c r="L336" s="15">
        <f t="shared" si="27"/>
        <v>103668.49605</v>
      </c>
      <c r="M336" s="13" t="str">
        <f t="shared" si="28"/>
        <v>Budget 1Y</v>
      </c>
      <c r="N336" s="13" t="str">
        <f t="shared" si="29"/>
        <v>PASS</v>
      </c>
    </row>
    <row r="337" spans="1:14">
      <c r="A337" s="11">
        <v>46478</v>
      </c>
      <c r="B337" s="6" t="s">
        <v>65</v>
      </c>
      <c r="C337" s="6" t="s">
        <v>1145</v>
      </c>
      <c r="D337" s="6">
        <v>16</v>
      </c>
      <c r="E337" s="24">
        <v>172483.51</v>
      </c>
      <c r="F337" s="6">
        <v>16</v>
      </c>
      <c r="G337" s="12">
        <v>0.02</v>
      </c>
      <c r="H337" s="12">
        <v>1.7999999999999999E-2</v>
      </c>
      <c r="I337" s="12">
        <v>-5.0000000000000001E-3</v>
      </c>
      <c r="J337" s="16">
        <f t="shared" si="25"/>
        <v>0</v>
      </c>
      <c r="K337" s="15">
        <f t="shared" si="26"/>
        <v>0</v>
      </c>
      <c r="L337" s="15">
        <f t="shared" si="27"/>
        <v>178175.46583</v>
      </c>
      <c r="M337" s="13" t="str">
        <f t="shared" si="28"/>
        <v>Budget 1Y</v>
      </c>
      <c r="N337" s="13" t="str">
        <f t="shared" si="29"/>
        <v>PASS</v>
      </c>
    </row>
    <row r="338" spans="1:14">
      <c r="A338" s="11">
        <v>46478</v>
      </c>
      <c r="B338" s="6" t="s">
        <v>68</v>
      </c>
      <c r="C338" s="6" t="s">
        <v>1143</v>
      </c>
      <c r="D338" s="6">
        <v>18</v>
      </c>
      <c r="E338" s="24">
        <v>255832.79</v>
      </c>
      <c r="F338" s="6">
        <v>18</v>
      </c>
      <c r="G338" s="12">
        <v>0</v>
      </c>
      <c r="H338" s="12">
        <v>0.01</v>
      </c>
      <c r="I338" s="12">
        <v>-5.0000000000000001E-3</v>
      </c>
      <c r="J338" s="16">
        <f t="shared" si="25"/>
        <v>0</v>
      </c>
      <c r="K338" s="15">
        <f t="shared" si="26"/>
        <v>0</v>
      </c>
      <c r="L338" s="15">
        <f t="shared" si="27"/>
        <v>257111.95395</v>
      </c>
      <c r="M338" s="13" t="str">
        <f t="shared" si="28"/>
        <v>Budget 1Y</v>
      </c>
      <c r="N338" s="13" t="str">
        <f t="shared" si="29"/>
        <v>PASS</v>
      </c>
    </row>
    <row r="339" spans="1:14">
      <c r="A339" s="11">
        <v>46478</v>
      </c>
      <c r="B339" s="6" t="s">
        <v>68</v>
      </c>
      <c r="C339" s="6" t="s">
        <v>1144</v>
      </c>
      <c r="D339" s="6">
        <v>18</v>
      </c>
      <c r="E339" s="24">
        <v>97894.43</v>
      </c>
      <c r="F339" s="6">
        <v>18</v>
      </c>
      <c r="G339" s="12">
        <v>0</v>
      </c>
      <c r="H339" s="12">
        <v>-4.0000000000000001E-3</v>
      </c>
      <c r="I339" s="12">
        <v>-5.0000000000000001E-3</v>
      </c>
      <c r="J339" s="16">
        <f t="shared" si="25"/>
        <v>0</v>
      </c>
      <c r="K339" s="15">
        <f t="shared" si="26"/>
        <v>0</v>
      </c>
      <c r="L339" s="15">
        <f t="shared" si="27"/>
        <v>97013.38012999999</v>
      </c>
      <c r="M339" s="13" t="str">
        <f t="shared" si="28"/>
        <v>Budget 1Y</v>
      </c>
      <c r="N339" s="13" t="str">
        <f t="shared" si="29"/>
        <v>PASS</v>
      </c>
    </row>
    <row r="340" spans="1:14">
      <c r="A340" s="11">
        <v>46478</v>
      </c>
      <c r="B340" s="6" t="s">
        <v>68</v>
      </c>
      <c r="C340" s="6" t="s">
        <v>1145</v>
      </c>
      <c r="D340" s="6">
        <v>18</v>
      </c>
      <c r="E340" s="24">
        <v>130173.88</v>
      </c>
      <c r="F340" s="6">
        <v>18</v>
      </c>
      <c r="G340" s="12">
        <v>0</v>
      </c>
      <c r="H340" s="12">
        <v>1.7999999999999999E-2</v>
      </c>
      <c r="I340" s="12">
        <v>-5.0000000000000001E-3</v>
      </c>
      <c r="J340" s="16">
        <f t="shared" si="25"/>
        <v>0</v>
      </c>
      <c r="K340" s="15">
        <f t="shared" si="26"/>
        <v>0</v>
      </c>
      <c r="L340" s="15">
        <f t="shared" si="27"/>
        <v>131866.14044000002</v>
      </c>
      <c r="M340" s="13" t="str">
        <f t="shared" si="28"/>
        <v>Budget 1Y</v>
      </c>
      <c r="N340" s="13" t="str">
        <f t="shared" si="29"/>
        <v>PASS</v>
      </c>
    </row>
    <row r="341" spans="1:14">
      <c r="A341" s="11">
        <v>46478</v>
      </c>
      <c r="B341" s="6" t="s">
        <v>71</v>
      </c>
      <c r="C341" s="6" t="s">
        <v>1143</v>
      </c>
      <c r="D341" s="6">
        <v>14</v>
      </c>
      <c r="E341" s="24">
        <v>147657.94</v>
      </c>
      <c r="F341" s="6">
        <v>14</v>
      </c>
      <c r="G341" s="12">
        <v>8.0000000000000002E-3</v>
      </c>
      <c r="H341" s="12">
        <v>0.01</v>
      </c>
      <c r="I341" s="12">
        <v>-5.0000000000000001E-3</v>
      </c>
      <c r="J341" s="16">
        <f t="shared" si="25"/>
        <v>0</v>
      </c>
      <c r="K341" s="15">
        <f t="shared" si="26"/>
        <v>0</v>
      </c>
      <c r="L341" s="15">
        <f t="shared" si="27"/>
        <v>149577.49322</v>
      </c>
      <c r="M341" s="13" t="str">
        <f t="shared" si="28"/>
        <v>Budget 1Y</v>
      </c>
      <c r="N341" s="13" t="str">
        <f t="shared" si="29"/>
        <v>PASS</v>
      </c>
    </row>
    <row r="342" spans="1:14">
      <c r="A342" s="11">
        <v>46478</v>
      </c>
      <c r="B342" s="6" t="s">
        <v>71</v>
      </c>
      <c r="C342" s="6" t="s">
        <v>1144</v>
      </c>
      <c r="D342" s="6">
        <v>14</v>
      </c>
      <c r="E342" s="24">
        <v>62805.36</v>
      </c>
      <c r="F342" s="6">
        <v>14</v>
      </c>
      <c r="G342" s="12">
        <v>8.0000000000000002E-3</v>
      </c>
      <c r="H342" s="12">
        <v>-4.0000000000000001E-3</v>
      </c>
      <c r="I342" s="12">
        <v>-5.0000000000000001E-3</v>
      </c>
      <c r="J342" s="16">
        <f t="shared" si="25"/>
        <v>0</v>
      </c>
      <c r="K342" s="15">
        <f t="shared" si="26"/>
        <v>0</v>
      </c>
      <c r="L342" s="15">
        <f t="shared" si="27"/>
        <v>62742.554640000002</v>
      </c>
      <c r="M342" s="13" t="str">
        <f t="shared" si="28"/>
        <v>Budget 1Y</v>
      </c>
      <c r="N342" s="13" t="str">
        <f t="shared" si="29"/>
        <v>PASS</v>
      </c>
    </row>
    <row r="343" spans="1:14">
      <c r="A343" s="11">
        <v>46478</v>
      </c>
      <c r="B343" s="6" t="s">
        <v>71</v>
      </c>
      <c r="C343" s="6" t="s">
        <v>1145</v>
      </c>
      <c r="D343" s="6">
        <v>14</v>
      </c>
      <c r="E343" s="24">
        <v>88984.84</v>
      </c>
      <c r="F343" s="6">
        <v>14</v>
      </c>
      <c r="G343" s="12">
        <v>8.0000000000000002E-3</v>
      </c>
      <c r="H343" s="12">
        <v>1.7999999999999999E-2</v>
      </c>
      <c r="I343" s="12">
        <v>-5.0000000000000001E-3</v>
      </c>
      <c r="J343" s="16">
        <f t="shared" si="25"/>
        <v>0</v>
      </c>
      <c r="K343" s="15">
        <f t="shared" si="26"/>
        <v>0</v>
      </c>
      <c r="L343" s="15">
        <f t="shared" si="27"/>
        <v>90853.521639999992</v>
      </c>
      <c r="M343" s="13" t="str">
        <f t="shared" si="28"/>
        <v>Budget 1Y</v>
      </c>
      <c r="N343" s="13" t="str">
        <f t="shared" si="29"/>
        <v>PASS</v>
      </c>
    </row>
    <row r="344" spans="1:14">
      <c r="A344" s="11">
        <v>46478</v>
      </c>
      <c r="B344" s="6" t="s">
        <v>74</v>
      </c>
      <c r="C344" s="6" t="s">
        <v>1143</v>
      </c>
      <c r="D344" s="6">
        <v>58</v>
      </c>
      <c r="E344" s="24">
        <v>1004809.86</v>
      </c>
      <c r="F344" s="6">
        <v>57</v>
      </c>
      <c r="G344" s="12">
        <v>0.01</v>
      </c>
      <c r="H344" s="12">
        <v>0.01</v>
      </c>
      <c r="I344" s="12">
        <v>-5.0000000000000001E-3</v>
      </c>
      <c r="J344" s="16">
        <f t="shared" si="25"/>
        <v>1.7543859649122862E-2</v>
      </c>
      <c r="K344" s="15">
        <f t="shared" si="26"/>
        <v>17628.243157894791</v>
      </c>
      <c r="L344" s="15">
        <f t="shared" si="27"/>
        <v>1037510.2510578948</v>
      </c>
      <c r="M344" s="13" t="str">
        <f t="shared" si="28"/>
        <v>Budget 1Y</v>
      </c>
      <c r="N344" s="13" t="str">
        <f t="shared" si="29"/>
        <v>PASS</v>
      </c>
    </row>
    <row r="345" spans="1:14">
      <c r="A345" s="11">
        <v>46478</v>
      </c>
      <c r="B345" s="6" t="s">
        <v>74</v>
      </c>
      <c r="C345" s="6" t="s">
        <v>1144</v>
      </c>
      <c r="D345" s="6">
        <v>58</v>
      </c>
      <c r="E345" s="24">
        <v>364123.32</v>
      </c>
      <c r="F345" s="6">
        <v>57</v>
      </c>
      <c r="G345" s="12">
        <v>0.01</v>
      </c>
      <c r="H345" s="12">
        <v>-4.0000000000000001E-3</v>
      </c>
      <c r="I345" s="12">
        <v>-5.0000000000000001E-3</v>
      </c>
      <c r="J345" s="16">
        <f t="shared" si="25"/>
        <v>1.7543859649122862E-2</v>
      </c>
      <c r="K345" s="15">
        <f t="shared" si="26"/>
        <v>6388.1284210526519</v>
      </c>
      <c r="L345" s="15">
        <f t="shared" si="27"/>
        <v>370875.57174105267</v>
      </c>
      <c r="M345" s="13" t="str">
        <f t="shared" si="28"/>
        <v>Budget 1Y</v>
      </c>
      <c r="N345" s="13" t="str">
        <f t="shared" si="29"/>
        <v>PASS</v>
      </c>
    </row>
    <row r="346" spans="1:14">
      <c r="A346" s="11">
        <v>46478</v>
      </c>
      <c r="B346" s="6" t="s">
        <v>74</v>
      </c>
      <c r="C346" s="6" t="s">
        <v>1145</v>
      </c>
      <c r="D346" s="6">
        <v>58</v>
      </c>
      <c r="E346" s="24">
        <v>621475.18999999994</v>
      </c>
      <c r="F346" s="6">
        <v>57</v>
      </c>
      <c r="G346" s="12">
        <v>0.01</v>
      </c>
      <c r="H346" s="12">
        <v>1.7999999999999999E-2</v>
      </c>
      <c r="I346" s="12">
        <v>-5.0000000000000001E-3</v>
      </c>
      <c r="J346" s="16">
        <f t="shared" si="25"/>
        <v>1.7543859649122862E-2</v>
      </c>
      <c r="K346" s="15">
        <f t="shared" si="26"/>
        <v>10903.073508771962</v>
      </c>
      <c r="L346" s="15">
        <f t="shared" si="27"/>
        <v>646672.19287877192</v>
      </c>
      <c r="M346" s="13" t="str">
        <f t="shared" si="28"/>
        <v>Budget 1Y</v>
      </c>
      <c r="N346" s="13" t="str">
        <f t="shared" si="29"/>
        <v>PASS</v>
      </c>
    </row>
    <row r="347" spans="1:14">
      <c r="A347" s="11">
        <v>46478</v>
      </c>
      <c r="B347" s="6" t="s">
        <v>77</v>
      </c>
      <c r="C347" s="6" t="s">
        <v>1143</v>
      </c>
      <c r="D347" s="6">
        <v>16</v>
      </c>
      <c r="E347" s="24">
        <v>246647.94</v>
      </c>
      <c r="F347" s="6">
        <v>15</v>
      </c>
      <c r="G347" s="12">
        <v>6.0000000000000001E-3</v>
      </c>
      <c r="H347" s="12">
        <v>0.01</v>
      </c>
      <c r="I347" s="12">
        <v>-5.0000000000000001E-3</v>
      </c>
      <c r="J347" s="16">
        <f t="shared" si="25"/>
        <v>6.6666666666666652E-2</v>
      </c>
      <c r="K347" s="15">
        <f t="shared" si="26"/>
        <v>16443.195999999996</v>
      </c>
      <c r="L347" s="15">
        <f t="shared" si="27"/>
        <v>265804.26334</v>
      </c>
      <c r="M347" s="13" t="str">
        <f t="shared" si="28"/>
        <v>Budget 1Y</v>
      </c>
      <c r="N347" s="13" t="str">
        <f t="shared" si="29"/>
        <v>PASS</v>
      </c>
    </row>
    <row r="348" spans="1:14">
      <c r="A348" s="11">
        <v>46478</v>
      </c>
      <c r="B348" s="6" t="s">
        <v>77</v>
      </c>
      <c r="C348" s="6" t="s">
        <v>1144</v>
      </c>
      <c r="D348" s="6">
        <v>16</v>
      </c>
      <c r="E348" s="24">
        <v>95517.99</v>
      </c>
      <c r="F348" s="6">
        <v>15</v>
      </c>
      <c r="G348" s="12">
        <v>6.0000000000000001E-3</v>
      </c>
      <c r="H348" s="12">
        <v>-4.0000000000000001E-3</v>
      </c>
      <c r="I348" s="12">
        <v>-5.0000000000000001E-3</v>
      </c>
      <c r="J348" s="16">
        <f t="shared" si="25"/>
        <v>6.6666666666666652E-2</v>
      </c>
      <c r="K348" s="15">
        <f t="shared" si="26"/>
        <v>6367.8659999999991</v>
      </c>
      <c r="L348" s="15">
        <f t="shared" si="27"/>
        <v>101599.30203000001</v>
      </c>
      <c r="M348" s="13" t="str">
        <f t="shared" si="28"/>
        <v>Budget 1Y</v>
      </c>
      <c r="N348" s="13" t="str">
        <f t="shared" si="29"/>
        <v>PASS</v>
      </c>
    </row>
    <row r="349" spans="1:14">
      <c r="A349" s="11">
        <v>46478</v>
      </c>
      <c r="B349" s="6" t="s">
        <v>77</v>
      </c>
      <c r="C349" s="6" t="s">
        <v>1145</v>
      </c>
      <c r="D349" s="6">
        <v>16</v>
      </c>
      <c r="E349" s="24">
        <v>133518.85999999999</v>
      </c>
      <c r="F349" s="6">
        <v>15</v>
      </c>
      <c r="G349" s="12">
        <v>6.0000000000000001E-3</v>
      </c>
      <c r="H349" s="12">
        <v>1.7999999999999999E-2</v>
      </c>
      <c r="I349" s="12">
        <v>-5.0000000000000001E-3</v>
      </c>
      <c r="J349" s="16">
        <f t="shared" si="25"/>
        <v>6.6666666666666652E-2</v>
      </c>
      <c r="K349" s="15">
        <f t="shared" si="26"/>
        <v>8901.2573333333312</v>
      </c>
      <c r="L349" s="15">
        <f t="shared" si="27"/>
        <v>144956.97567333333</v>
      </c>
      <c r="M349" s="13" t="str">
        <f t="shared" si="28"/>
        <v>Budget 1Y</v>
      </c>
      <c r="N349" s="13" t="str">
        <f t="shared" si="29"/>
        <v>PASS</v>
      </c>
    </row>
    <row r="350" spans="1:14">
      <c r="A350" s="11">
        <v>46478</v>
      </c>
      <c r="B350" s="6" t="s">
        <v>80</v>
      </c>
      <c r="C350" s="6" t="s">
        <v>1143</v>
      </c>
      <c r="D350" s="6">
        <v>17</v>
      </c>
      <c r="E350" s="24">
        <v>261119.63</v>
      </c>
      <c r="F350" s="6">
        <v>18</v>
      </c>
      <c r="G350" s="12">
        <v>4.0000000000000001E-3</v>
      </c>
      <c r="H350" s="12">
        <v>0.01</v>
      </c>
      <c r="I350" s="12">
        <v>-5.0000000000000001E-3</v>
      </c>
      <c r="J350" s="16">
        <f t="shared" si="25"/>
        <v>-5.555555555555558E-2</v>
      </c>
      <c r="K350" s="15">
        <f t="shared" si="26"/>
        <v>-14506.646111111118</v>
      </c>
      <c r="L350" s="15">
        <f t="shared" si="27"/>
        <v>248963.06055888889</v>
      </c>
      <c r="M350" s="13" t="str">
        <f t="shared" si="28"/>
        <v>Budget 1Y</v>
      </c>
      <c r="N350" s="13" t="str">
        <f t="shared" si="29"/>
        <v>PASS</v>
      </c>
    </row>
    <row r="351" spans="1:14">
      <c r="A351" s="11">
        <v>46478</v>
      </c>
      <c r="B351" s="6" t="s">
        <v>80</v>
      </c>
      <c r="C351" s="6" t="s">
        <v>1144</v>
      </c>
      <c r="D351" s="6">
        <v>17</v>
      </c>
      <c r="E351" s="24">
        <v>99663</v>
      </c>
      <c r="F351" s="6">
        <v>18</v>
      </c>
      <c r="G351" s="12">
        <v>4.0000000000000001E-3</v>
      </c>
      <c r="H351" s="12">
        <v>-4.0000000000000001E-3</v>
      </c>
      <c r="I351" s="12">
        <v>-5.0000000000000001E-3</v>
      </c>
      <c r="J351" s="16">
        <f t="shared" si="25"/>
        <v>-5.555555555555558E-2</v>
      </c>
      <c r="K351" s="15">
        <f t="shared" si="26"/>
        <v>-5536.8333333333358</v>
      </c>
      <c r="L351" s="15">
        <f t="shared" si="27"/>
        <v>93627.851666666655</v>
      </c>
      <c r="M351" s="13" t="str">
        <f t="shared" si="28"/>
        <v>Budget 1Y</v>
      </c>
      <c r="N351" s="13" t="str">
        <f t="shared" si="29"/>
        <v>PASS</v>
      </c>
    </row>
    <row r="352" spans="1:14">
      <c r="A352" s="11">
        <v>46478</v>
      </c>
      <c r="B352" s="6" t="s">
        <v>80</v>
      </c>
      <c r="C352" s="6" t="s">
        <v>1145</v>
      </c>
      <c r="D352" s="6">
        <v>17</v>
      </c>
      <c r="E352" s="24">
        <v>164533.93</v>
      </c>
      <c r="F352" s="6">
        <v>18</v>
      </c>
      <c r="G352" s="12">
        <v>4.0000000000000001E-3</v>
      </c>
      <c r="H352" s="12">
        <v>1.7999999999999999E-2</v>
      </c>
      <c r="I352" s="12">
        <v>-5.0000000000000001E-3</v>
      </c>
      <c r="J352" s="16">
        <f t="shared" si="25"/>
        <v>-5.555555555555558E-2</v>
      </c>
      <c r="K352" s="15">
        <f t="shared" si="26"/>
        <v>-9140.7738888888925</v>
      </c>
      <c r="L352" s="15">
        <f t="shared" si="27"/>
        <v>158190.23292111111</v>
      </c>
      <c r="M352" s="13" t="str">
        <f t="shared" si="28"/>
        <v>Budget 1Y</v>
      </c>
      <c r="N352" s="13" t="str">
        <f t="shared" si="29"/>
        <v>PASS</v>
      </c>
    </row>
    <row r="353" spans="1:14">
      <c r="A353" s="11">
        <v>46478</v>
      </c>
      <c r="B353" s="6" t="s">
        <v>82</v>
      </c>
      <c r="C353" s="6" t="s">
        <v>1143</v>
      </c>
      <c r="D353" s="6">
        <v>20</v>
      </c>
      <c r="E353" s="24">
        <v>287150.59000000003</v>
      </c>
      <c r="F353" s="6">
        <v>17</v>
      </c>
      <c r="G353" s="12">
        <v>1.4999999999999999E-2</v>
      </c>
      <c r="H353" s="12">
        <v>0.01</v>
      </c>
      <c r="I353" s="12">
        <v>-5.0000000000000001E-3</v>
      </c>
      <c r="J353" s="16">
        <f t="shared" si="25"/>
        <v>0.17647058823529416</v>
      </c>
      <c r="K353" s="15">
        <f t="shared" si="26"/>
        <v>50673.633529411782</v>
      </c>
      <c r="L353" s="15">
        <f t="shared" si="27"/>
        <v>343567.23532941181</v>
      </c>
      <c r="M353" s="13" t="str">
        <f t="shared" si="28"/>
        <v>Budget 1Y</v>
      </c>
      <c r="N353" s="13" t="str">
        <f t="shared" si="29"/>
        <v>PASS</v>
      </c>
    </row>
    <row r="354" spans="1:14">
      <c r="A354" s="11">
        <v>46478</v>
      </c>
      <c r="B354" s="6" t="s">
        <v>82</v>
      </c>
      <c r="C354" s="6" t="s">
        <v>1144</v>
      </c>
      <c r="D354" s="6">
        <v>20</v>
      </c>
      <c r="E354" s="24">
        <v>103881.84</v>
      </c>
      <c r="F354" s="6">
        <v>17</v>
      </c>
      <c r="G354" s="12">
        <v>1.4999999999999999E-2</v>
      </c>
      <c r="H354" s="12">
        <v>-4.0000000000000001E-3</v>
      </c>
      <c r="I354" s="12">
        <v>-5.0000000000000001E-3</v>
      </c>
      <c r="J354" s="16">
        <f t="shared" si="25"/>
        <v>0.17647058823529416</v>
      </c>
      <c r="K354" s="15">
        <f t="shared" si="26"/>
        <v>18332.089411764708</v>
      </c>
      <c r="L354" s="15">
        <f t="shared" si="27"/>
        <v>122837.2204517647</v>
      </c>
      <c r="M354" s="13" t="str">
        <f t="shared" si="28"/>
        <v>Budget 1Y</v>
      </c>
      <c r="N354" s="13" t="str">
        <f t="shared" si="29"/>
        <v>PASS</v>
      </c>
    </row>
    <row r="355" spans="1:14">
      <c r="A355" s="11">
        <v>46478</v>
      </c>
      <c r="B355" s="6" t="s">
        <v>82</v>
      </c>
      <c r="C355" s="6" t="s">
        <v>1145</v>
      </c>
      <c r="D355" s="6">
        <v>20</v>
      </c>
      <c r="E355" s="24">
        <v>156218.75</v>
      </c>
      <c r="F355" s="6">
        <v>17</v>
      </c>
      <c r="G355" s="12">
        <v>1.4999999999999999E-2</v>
      </c>
      <c r="H355" s="12">
        <v>1.7999999999999999E-2</v>
      </c>
      <c r="I355" s="12">
        <v>-5.0000000000000001E-3</v>
      </c>
      <c r="J355" s="16">
        <f t="shared" si="25"/>
        <v>0.17647058823529416</v>
      </c>
      <c r="K355" s="15">
        <f t="shared" si="26"/>
        <v>27568.01470588236</v>
      </c>
      <c r="L355" s="15">
        <f t="shared" si="27"/>
        <v>188160.88970588235</v>
      </c>
      <c r="M355" s="13" t="str">
        <f t="shared" si="28"/>
        <v>Budget 1Y</v>
      </c>
      <c r="N355" s="13" t="str">
        <f t="shared" si="29"/>
        <v>PASS</v>
      </c>
    </row>
    <row r="356" spans="1:14">
      <c r="A356" s="11">
        <v>46478</v>
      </c>
      <c r="B356" s="6" t="s">
        <v>83</v>
      </c>
      <c r="C356" s="6" t="s">
        <v>1143</v>
      </c>
      <c r="D356" s="6">
        <v>24</v>
      </c>
      <c r="E356" s="24">
        <v>358504.91</v>
      </c>
      <c r="F356" s="6">
        <v>21</v>
      </c>
      <c r="G356" s="12">
        <v>5.0000000000000001E-3</v>
      </c>
      <c r="H356" s="12">
        <v>0.01</v>
      </c>
      <c r="I356" s="12">
        <v>-5.0000000000000001E-3</v>
      </c>
      <c r="J356" s="16">
        <f t="shared" si="25"/>
        <v>0.14285714285714279</v>
      </c>
      <c r="K356" s="15">
        <f t="shared" si="26"/>
        <v>51214.987142857113</v>
      </c>
      <c r="L356" s="15">
        <f t="shared" si="27"/>
        <v>413304.94624285708</v>
      </c>
      <c r="M356" s="13" t="str">
        <f t="shared" si="28"/>
        <v>Budget 1Y</v>
      </c>
      <c r="N356" s="13" t="str">
        <f t="shared" si="29"/>
        <v>PASS</v>
      </c>
    </row>
    <row r="357" spans="1:14">
      <c r="A357" s="11">
        <v>46478</v>
      </c>
      <c r="B357" s="6" t="s">
        <v>83</v>
      </c>
      <c r="C357" s="6" t="s">
        <v>1144</v>
      </c>
      <c r="D357" s="6">
        <v>24</v>
      </c>
      <c r="E357" s="24">
        <v>133606.89000000001</v>
      </c>
      <c r="F357" s="6">
        <v>21</v>
      </c>
      <c r="G357" s="12">
        <v>5.0000000000000001E-3</v>
      </c>
      <c r="H357" s="12">
        <v>-4.0000000000000001E-3</v>
      </c>
      <c r="I357" s="12">
        <v>-5.0000000000000001E-3</v>
      </c>
      <c r="J357" s="16">
        <f t="shared" si="25"/>
        <v>0.14285714285714279</v>
      </c>
      <c r="K357" s="15">
        <f t="shared" si="26"/>
        <v>19086.698571428566</v>
      </c>
      <c r="L357" s="15">
        <f t="shared" si="27"/>
        <v>152159.16101142857</v>
      </c>
      <c r="M357" s="13" t="str">
        <f t="shared" si="28"/>
        <v>Budget 1Y</v>
      </c>
      <c r="N357" s="13" t="str">
        <f t="shared" si="29"/>
        <v>PASS</v>
      </c>
    </row>
    <row r="358" spans="1:14">
      <c r="A358" s="11">
        <v>46478</v>
      </c>
      <c r="B358" s="6" t="s">
        <v>83</v>
      </c>
      <c r="C358" s="6" t="s">
        <v>1145</v>
      </c>
      <c r="D358" s="6">
        <v>24</v>
      </c>
      <c r="E358" s="24">
        <v>197687.5</v>
      </c>
      <c r="F358" s="6">
        <v>21</v>
      </c>
      <c r="G358" s="12">
        <v>5.0000000000000001E-3</v>
      </c>
      <c r="H358" s="12">
        <v>1.7999999999999999E-2</v>
      </c>
      <c r="I358" s="12">
        <v>-5.0000000000000001E-3</v>
      </c>
      <c r="J358" s="16">
        <f t="shared" si="25"/>
        <v>0.14285714285714279</v>
      </c>
      <c r="K358" s="15">
        <f t="shared" si="26"/>
        <v>28241.071428571417</v>
      </c>
      <c r="L358" s="15">
        <f t="shared" si="27"/>
        <v>229486.94642857142</v>
      </c>
      <c r="M358" s="13" t="str">
        <f t="shared" si="28"/>
        <v>Budget 1Y</v>
      </c>
      <c r="N358" s="13" t="str">
        <f t="shared" si="29"/>
        <v>PASS</v>
      </c>
    </row>
    <row r="359" spans="1:14">
      <c r="A359" s="11">
        <v>46478</v>
      </c>
      <c r="B359" s="6" t="s">
        <v>84</v>
      </c>
      <c r="C359" s="6" t="s">
        <v>1143</v>
      </c>
      <c r="D359" s="6">
        <v>24</v>
      </c>
      <c r="E359" s="24">
        <v>465943.9</v>
      </c>
      <c r="F359" s="6">
        <v>26</v>
      </c>
      <c r="G359" s="12">
        <v>1.2E-2</v>
      </c>
      <c r="H359" s="12">
        <v>0.01</v>
      </c>
      <c r="I359" s="12">
        <v>-5.0000000000000001E-3</v>
      </c>
      <c r="J359" s="16">
        <f t="shared" si="25"/>
        <v>-7.6923076923076872E-2</v>
      </c>
      <c r="K359" s="15">
        <f t="shared" si="26"/>
        <v>-35841.838461538442</v>
      </c>
      <c r="L359" s="15">
        <f t="shared" si="27"/>
        <v>438023.10783846158</v>
      </c>
      <c r="M359" s="13" t="str">
        <f t="shared" si="28"/>
        <v>Budget 1Y</v>
      </c>
      <c r="N359" s="13" t="str">
        <f t="shared" si="29"/>
        <v>PASS</v>
      </c>
    </row>
    <row r="360" spans="1:14">
      <c r="A360" s="11">
        <v>46478</v>
      </c>
      <c r="B360" s="6" t="s">
        <v>84</v>
      </c>
      <c r="C360" s="6" t="s">
        <v>1144</v>
      </c>
      <c r="D360" s="6">
        <v>24</v>
      </c>
      <c r="E360" s="24">
        <v>172791.66</v>
      </c>
      <c r="F360" s="6">
        <v>26</v>
      </c>
      <c r="G360" s="12">
        <v>1.2E-2</v>
      </c>
      <c r="H360" s="12">
        <v>-4.0000000000000001E-3</v>
      </c>
      <c r="I360" s="12">
        <v>-5.0000000000000001E-3</v>
      </c>
      <c r="J360" s="16">
        <f t="shared" si="25"/>
        <v>-7.6923076923076872E-2</v>
      </c>
      <c r="K360" s="15">
        <f t="shared" si="26"/>
        <v>-13291.666153846145</v>
      </c>
      <c r="L360" s="15">
        <f t="shared" si="27"/>
        <v>160018.36882615386</v>
      </c>
      <c r="M360" s="13" t="str">
        <f t="shared" si="28"/>
        <v>Budget 1Y</v>
      </c>
      <c r="N360" s="13" t="str">
        <f t="shared" si="29"/>
        <v>PASS</v>
      </c>
    </row>
    <row r="361" spans="1:14">
      <c r="A361" s="11">
        <v>46478</v>
      </c>
      <c r="B361" s="6" t="s">
        <v>84</v>
      </c>
      <c r="C361" s="6" t="s">
        <v>1145</v>
      </c>
      <c r="D361" s="6">
        <v>24</v>
      </c>
      <c r="E361" s="24">
        <v>243624.76</v>
      </c>
      <c r="F361" s="6">
        <v>26</v>
      </c>
      <c r="G361" s="12">
        <v>1.2E-2</v>
      </c>
      <c r="H361" s="12">
        <v>1.7999999999999999E-2</v>
      </c>
      <c r="I361" s="12">
        <v>-5.0000000000000001E-3</v>
      </c>
      <c r="J361" s="16">
        <f t="shared" si="25"/>
        <v>-7.6923076923076872E-2</v>
      </c>
      <c r="K361" s="15">
        <f t="shared" si="26"/>
        <v>-18740.366153846142</v>
      </c>
      <c r="L361" s="15">
        <f t="shared" si="27"/>
        <v>230975.01284615387</v>
      </c>
      <c r="M361" s="13" t="str">
        <f t="shared" si="28"/>
        <v>Budget 1Y</v>
      </c>
      <c r="N361" s="13" t="str">
        <f t="shared" si="29"/>
        <v>PASS</v>
      </c>
    </row>
    <row r="362" spans="1:14">
      <c r="A362" s="11">
        <v>46508</v>
      </c>
      <c r="B362" s="6" t="s">
        <v>53</v>
      </c>
      <c r="C362" s="6" t="s">
        <v>1143</v>
      </c>
      <c r="D362" s="6">
        <v>8</v>
      </c>
      <c r="E362" s="24">
        <v>148425.51</v>
      </c>
      <c r="F362" s="6">
        <v>8</v>
      </c>
      <c r="G362" s="12">
        <v>1.7999999999999999E-2</v>
      </c>
      <c r="H362" s="12">
        <v>0.01</v>
      </c>
      <c r="I362" s="12">
        <v>-5.0000000000000001E-3</v>
      </c>
      <c r="J362" s="16">
        <f t="shared" si="25"/>
        <v>0</v>
      </c>
      <c r="K362" s="15">
        <f t="shared" si="26"/>
        <v>0</v>
      </c>
      <c r="L362" s="15">
        <f t="shared" si="27"/>
        <v>151839.29673</v>
      </c>
      <c r="M362" s="13" t="str">
        <f t="shared" si="28"/>
        <v>Budget 1Y</v>
      </c>
      <c r="N362" s="13" t="str">
        <f t="shared" si="29"/>
        <v>PASS</v>
      </c>
    </row>
    <row r="363" spans="1:14">
      <c r="A363" s="11">
        <v>46508</v>
      </c>
      <c r="B363" s="6" t="s">
        <v>53</v>
      </c>
      <c r="C363" s="6" t="s">
        <v>1144</v>
      </c>
      <c r="D363" s="6">
        <v>8</v>
      </c>
      <c r="E363" s="24">
        <v>57655.74</v>
      </c>
      <c r="F363" s="6">
        <v>8</v>
      </c>
      <c r="G363" s="12">
        <v>1.7999999999999999E-2</v>
      </c>
      <c r="H363" s="12">
        <v>-4.0000000000000001E-3</v>
      </c>
      <c r="I363" s="12">
        <v>-5.0000000000000001E-3</v>
      </c>
      <c r="J363" s="16">
        <f t="shared" si="25"/>
        <v>0</v>
      </c>
      <c r="K363" s="15">
        <f t="shared" si="26"/>
        <v>0</v>
      </c>
      <c r="L363" s="15">
        <f t="shared" si="27"/>
        <v>58174.641660000001</v>
      </c>
      <c r="M363" s="13" t="str">
        <f t="shared" si="28"/>
        <v>Budget 1Y</v>
      </c>
      <c r="N363" s="13" t="str">
        <f t="shared" si="29"/>
        <v>PASS</v>
      </c>
    </row>
    <row r="364" spans="1:14">
      <c r="A364" s="11">
        <v>46508</v>
      </c>
      <c r="B364" s="6" t="s">
        <v>53</v>
      </c>
      <c r="C364" s="6" t="s">
        <v>1145</v>
      </c>
      <c r="D364" s="6">
        <v>8</v>
      </c>
      <c r="E364" s="24">
        <v>92076.38</v>
      </c>
      <c r="F364" s="6">
        <v>8</v>
      </c>
      <c r="G364" s="12">
        <v>1.7999999999999999E-2</v>
      </c>
      <c r="H364" s="12">
        <v>1.7999999999999999E-2</v>
      </c>
      <c r="I364" s="12">
        <v>-5.0000000000000001E-3</v>
      </c>
      <c r="J364" s="16">
        <f t="shared" si="25"/>
        <v>0</v>
      </c>
      <c r="K364" s="15">
        <f t="shared" si="26"/>
        <v>0</v>
      </c>
      <c r="L364" s="15">
        <f t="shared" si="27"/>
        <v>94930.747780000005</v>
      </c>
      <c r="M364" s="13" t="str">
        <f t="shared" si="28"/>
        <v>Budget 1Y</v>
      </c>
      <c r="N364" s="13" t="str">
        <f t="shared" si="29"/>
        <v>PASS</v>
      </c>
    </row>
    <row r="365" spans="1:14">
      <c r="A365" s="11">
        <v>46508</v>
      </c>
      <c r="B365" s="6" t="s">
        <v>57</v>
      </c>
      <c r="C365" s="6" t="s">
        <v>1143</v>
      </c>
      <c r="D365" s="6">
        <v>10</v>
      </c>
      <c r="E365" s="24">
        <v>141858.75</v>
      </c>
      <c r="F365" s="6">
        <v>10</v>
      </c>
      <c r="G365" s="12">
        <v>6.0000000000000001E-3</v>
      </c>
      <c r="H365" s="12">
        <v>0.01</v>
      </c>
      <c r="I365" s="12">
        <v>-5.0000000000000001E-3</v>
      </c>
      <c r="J365" s="16">
        <f t="shared" si="25"/>
        <v>0</v>
      </c>
      <c r="K365" s="15">
        <f t="shared" si="26"/>
        <v>0</v>
      </c>
      <c r="L365" s="15">
        <f t="shared" si="27"/>
        <v>143419.19625000001</v>
      </c>
      <c r="M365" s="13" t="str">
        <f t="shared" si="28"/>
        <v>Budget 1Y</v>
      </c>
      <c r="N365" s="13" t="str">
        <f t="shared" si="29"/>
        <v>PASS</v>
      </c>
    </row>
    <row r="366" spans="1:14">
      <c r="A366" s="11">
        <v>46508</v>
      </c>
      <c r="B366" s="6" t="s">
        <v>57</v>
      </c>
      <c r="C366" s="6" t="s">
        <v>1144</v>
      </c>
      <c r="D366" s="6">
        <v>10</v>
      </c>
      <c r="E366" s="24">
        <v>52558.6</v>
      </c>
      <c r="F366" s="6">
        <v>10</v>
      </c>
      <c r="G366" s="12">
        <v>6.0000000000000001E-3</v>
      </c>
      <c r="H366" s="12">
        <v>-4.0000000000000001E-3</v>
      </c>
      <c r="I366" s="12">
        <v>-5.0000000000000001E-3</v>
      </c>
      <c r="J366" s="16">
        <f t="shared" si="25"/>
        <v>0</v>
      </c>
      <c r="K366" s="15">
        <f t="shared" si="26"/>
        <v>0</v>
      </c>
      <c r="L366" s="15">
        <f t="shared" si="27"/>
        <v>52400.924200000001</v>
      </c>
      <c r="M366" s="13" t="str">
        <f t="shared" si="28"/>
        <v>Budget 1Y</v>
      </c>
      <c r="N366" s="13" t="str">
        <f t="shared" si="29"/>
        <v>PASS</v>
      </c>
    </row>
    <row r="367" spans="1:14">
      <c r="A367" s="11">
        <v>46508</v>
      </c>
      <c r="B367" s="6" t="s">
        <v>57</v>
      </c>
      <c r="C367" s="6" t="s">
        <v>1145</v>
      </c>
      <c r="D367" s="6">
        <v>10</v>
      </c>
      <c r="E367" s="24">
        <v>81027.350000000006</v>
      </c>
      <c r="F367" s="6">
        <v>10</v>
      </c>
      <c r="G367" s="12">
        <v>6.0000000000000001E-3</v>
      </c>
      <c r="H367" s="12">
        <v>1.7999999999999999E-2</v>
      </c>
      <c r="I367" s="12">
        <v>-5.0000000000000001E-3</v>
      </c>
      <c r="J367" s="16">
        <f t="shared" si="25"/>
        <v>0</v>
      </c>
      <c r="K367" s="15">
        <f t="shared" si="26"/>
        <v>0</v>
      </c>
      <c r="L367" s="15">
        <f t="shared" si="27"/>
        <v>82566.869650000008</v>
      </c>
      <c r="M367" s="13" t="str">
        <f t="shared" si="28"/>
        <v>Budget 1Y</v>
      </c>
      <c r="N367" s="13" t="str">
        <f t="shared" si="29"/>
        <v>PASS</v>
      </c>
    </row>
    <row r="368" spans="1:14">
      <c r="A368" s="11">
        <v>46508</v>
      </c>
      <c r="B368" s="6" t="s">
        <v>61</v>
      </c>
      <c r="C368" s="6" t="s">
        <v>1143</v>
      </c>
      <c r="D368" s="6">
        <v>9</v>
      </c>
      <c r="E368" s="24">
        <v>130974.48</v>
      </c>
      <c r="F368" s="6">
        <v>8</v>
      </c>
      <c r="G368" s="12">
        <v>0</v>
      </c>
      <c r="H368" s="12">
        <v>0.01</v>
      </c>
      <c r="I368" s="12">
        <v>-5.0000000000000001E-3</v>
      </c>
      <c r="J368" s="16">
        <f t="shared" si="25"/>
        <v>0.125</v>
      </c>
      <c r="K368" s="15">
        <f t="shared" si="26"/>
        <v>16371.81</v>
      </c>
      <c r="L368" s="15">
        <f t="shared" si="27"/>
        <v>148001.1624</v>
      </c>
      <c r="M368" s="13" t="str">
        <f t="shared" si="28"/>
        <v>Budget 1Y</v>
      </c>
      <c r="N368" s="13" t="str">
        <f t="shared" si="29"/>
        <v>PASS</v>
      </c>
    </row>
    <row r="369" spans="1:14">
      <c r="A369" s="11">
        <v>46508</v>
      </c>
      <c r="B369" s="6" t="s">
        <v>61</v>
      </c>
      <c r="C369" s="6" t="s">
        <v>1144</v>
      </c>
      <c r="D369" s="6">
        <v>9</v>
      </c>
      <c r="E369" s="24">
        <v>48182.16</v>
      </c>
      <c r="F369" s="6">
        <v>8</v>
      </c>
      <c r="G369" s="12">
        <v>0</v>
      </c>
      <c r="H369" s="12">
        <v>-4.0000000000000001E-3</v>
      </c>
      <c r="I369" s="12">
        <v>-5.0000000000000001E-3</v>
      </c>
      <c r="J369" s="16">
        <f t="shared" si="25"/>
        <v>0.125</v>
      </c>
      <c r="K369" s="15">
        <f t="shared" si="26"/>
        <v>6022.77</v>
      </c>
      <c r="L369" s="15">
        <f t="shared" si="27"/>
        <v>53771.290560000009</v>
      </c>
      <c r="M369" s="13" t="str">
        <f t="shared" si="28"/>
        <v>Budget 1Y</v>
      </c>
      <c r="N369" s="13" t="str">
        <f t="shared" si="29"/>
        <v>PASS</v>
      </c>
    </row>
    <row r="370" spans="1:14">
      <c r="A370" s="11">
        <v>46508</v>
      </c>
      <c r="B370" s="6" t="s">
        <v>61</v>
      </c>
      <c r="C370" s="6" t="s">
        <v>1145</v>
      </c>
      <c r="D370" s="6">
        <v>9</v>
      </c>
      <c r="E370" s="24">
        <v>57450.13</v>
      </c>
      <c r="F370" s="6">
        <v>8</v>
      </c>
      <c r="G370" s="12">
        <v>0</v>
      </c>
      <c r="H370" s="12">
        <v>1.7999999999999999E-2</v>
      </c>
      <c r="I370" s="12">
        <v>-5.0000000000000001E-3</v>
      </c>
      <c r="J370" s="16">
        <f t="shared" si="25"/>
        <v>0.125</v>
      </c>
      <c r="K370" s="15">
        <f t="shared" si="26"/>
        <v>7181.2662499999997</v>
      </c>
      <c r="L370" s="15">
        <f t="shared" si="27"/>
        <v>65378.247940000001</v>
      </c>
      <c r="M370" s="13" t="str">
        <f t="shared" si="28"/>
        <v>Budget 1Y</v>
      </c>
      <c r="N370" s="13" t="str">
        <f t="shared" si="29"/>
        <v>PASS</v>
      </c>
    </row>
    <row r="371" spans="1:14">
      <c r="A371" s="11">
        <v>46508</v>
      </c>
      <c r="B371" s="6" t="s">
        <v>65</v>
      </c>
      <c r="C371" s="6" t="s">
        <v>1143</v>
      </c>
      <c r="D371" s="6">
        <v>16</v>
      </c>
      <c r="E371" s="24">
        <v>298120.61</v>
      </c>
      <c r="F371" s="6">
        <v>16</v>
      </c>
      <c r="G371" s="12">
        <v>0.02</v>
      </c>
      <c r="H371" s="12">
        <v>0.01</v>
      </c>
      <c r="I371" s="12">
        <v>-5.0000000000000001E-3</v>
      </c>
      <c r="J371" s="16">
        <f t="shared" si="25"/>
        <v>0</v>
      </c>
      <c r="K371" s="15">
        <f t="shared" si="26"/>
        <v>0</v>
      </c>
      <c r="L371" s="15">
        <f t="shared" si="27"/>
        <v>305573.62524999998</v>
      </c>
      <c r="M371" s="13" t="str">
        <f t="shared" si="28"/>
        <v>Budget 1Y</v>
      </c>
      <c r="N371" s="13" t="str">
        <f t="shared" si="29"/>
        <v>PASS</v>
      </c>
    </row>
    <row r="372" spans="1:14">
      <c r="A372" s="11">
        <v>46508</v>
      </c>
      <c r="B372" s="6" t="s">
        <v>65</v>
      </c>
      <c r="C372" s="6" t="s">
        <v>1144</v>
      </c>
      <c r="D372" s="6">
        <v>16</v>
      </c>
      <c r="E372" s="24">
        <v>103230.73</v>
      </c>
      <c r="F372" s="6">
        <v>16</v>
      </c>
      <c r="G372" s="12">
        <v>0.02</v>
      </c>
      <c r="H372" s="12">
        <v>-4.0000000000000001E-3</v>
      </c>
      <c r="I372" s="12">
        <v>-5.0000000000000001E-3</v>
      </c>
      <c r="J372" s="16">
        <f t="shared" si="25"/>
        <v>0</v>
      </c>
      <c r="K372" s="15">
        <f t="shared" si="26"/>
        <v>0</v>
      </c>
      <c r="L372" s="15">
        <f t="shared" si="27"/>
        <v>104366.26802999999</v>
      </c>
      <c r="M372" s="13" t="str">
        <f t="shared" si="28"/>
        <v>Budget 1Y</v>
      </c>
      <c r="N372" s="13" t="str">
        <f t="shared" si="29"/>
        <v>PASS</v>
      </c>
    </row>
    <row r="373" spans="1:14">
      <c r="A373" s="11">
        <v>46508</v>
      </c>
      <c r="B373" s="6" t="s">
        <v>65</v>
      </c>
      <c r="C373" s="6" t="s">
        <v>1145</v>
      </c>
      <c r="D373" s="6">
        <v>16</v>
      </c>
      <c r="E373" s="24">
        <v>189670.03</v>
      </c>
      <c r="F373" s="6">
        <v>16</v>
      </c>
      <c r="G373" s="12">
        <v>0.02</v>
      </c>
      <c r="H373" s="12">
        <v>1.7999999999999999E-2</v>
      </c>
      <c r="I373" s="12">
        <v>-5.0000000000000001E-3</v>
      </c>
      <c r="J373" s="16">
        <f t="shared" si="25"/>
        <v>0</v>
      </c>
      <c r="K373" s="15">
        <f t="shared" si="26"/>
        <v>0</v>
      </c>
      <c r="L373" s="15">
        <f t="shared" si="27"/>
        <v>195929.14098999999</v>
      </c>
      <c r="M373" s="13" t="str">
        <f t="shared" si="28"/>
        <v>Budget 1Y</v>
      </c>
      <c r="N373" s="13" t="str">
        <f t="shared" si="29"/>
        <v>PASS</v>
      </c>
    </row>
    <row r="374" spans="1:14">
      <c r="A374" s="11">
        <v>46508</v>
      </c>
      <c r="B374" s="6" t="s">
        <v>68</v>
      </c>
      <c r="C374" s="6" t="s">
        <v>1143</v>
      </c>
      <c r="D374" s="6">
        <v>18</v>
      </c>
      <c r="E374" s="24">
        <v>258264</v>
      </c>
      <c r="F374" s="6">
        <v>18</v>
      </c>
      <c r="G374" s="12">
        <v>0</v>
      </c>
      <c r="H374" s="12">
        <v>0.01</v>
      </c>
      <c r="I374" s="12">
        <v>-5.0000000000000001E-3</v>
      </c>
      <c r="J374" s="16">
        <f t="shared" si="25"/>
        <v>0</v>
      </c>
      <c r="K374" s="15">
        <f t="shared" si="26"/>
        <v>0</v>
      </c>
      <c r="L374" s="15">
        <f t="shared" si="27"/>
        <v>259555.32</v>
      </c>
      <c r="M374" s="13" t="str">
        <f t="shared" si="28"/>
        <v>Budget 1Y</v>
      </c>
      <c r="N374" s="13" t="str">
        <f t="shared" si="29"/>
        <v>PASS</v>
      </c>
    </row>
    <row r="375" spans="1:14">
      <c r="A375" s="11">
        <v>46508</v>
      </c>
      <c r="B375" s="6" t="s">
        <v>68</v>
      </c>
      <c r="C375" s="6" t="s">
        <v>1144</v>
      </c>
      <c r="D375" s="6">
        <v>18</v>
      </c>
      <c r="E375" s="24">
        <v>110501.09</v>
      </c>
      <c r="F375" s="6">
        <v>18</v>
      </c>
      <c r="G375" s="12">
        <v>0</v>
      </c>
      <c r="H375" s="12">
        <v>-4.0000000000000001E-3</v>
      </c>
      <c r="I375" s="12">
        <v>-5.0000000000000001E-3</v>
      </c>
      <c r="J375" s="16">
        <f t="shared" si="25"/>
        <v>0</v>
      </c>
      <c r="K375" s="15">
        <f t="shared" si="26"/>
        <v>0</v>
      </c>
      <c r="L375" s="15">
        <f t="shared" si="27"/>
        <v>109506.58018999999</v>
      </c>
      <c r="M375" s="13" t="str">
        <f t="shared" si="28"/>
        <v>Budget 1Y</v>
      </c>
      <c r="N375" s="13" t="str">
        <f t="shared" si="29"/>
        <v>PASS</v>
      </c>
    </row>
    <row r="376" spans="1:14">
      <c r="A376" s="11">
        <v>46508</v>
      </c>
      <c r="B376" s="6" t="s">
        <v>68</v>
      </c>
      <c r="C376" s="6" t="s">
        <v>1145</v>
      </c>
      <c r="D376" s="6">
        <v>18</v>
      </c>
      <c r="E376" s="24">
        <v>142716.44</v>
      </c>
      <c r="F376" s="6">
        <v>18</v>
      </c>
      <c r="G376" s="12">
        <v>0</v>
      </c>
      <c r="H376" s="12">
        <v>1.7999999999999999E-2</v>
      </c>
      <c r="I376" s="12">
        <v>-5.0000000000000001E-3</v>
      </c>
      <c r="J376" s="16">
        <f t="shared" si="25"/>
        <v>0</v>
      </c>
      <c r="K376" s="15">
        <f t="shared" si="26"/>
        <v>0</v>
      </c>
      <c r="L376" s="15">
        <f t="shared" si="27"/>
        <v>144571.75372000001</v>
      </c>
      <c r="M376" s="13" t="str">
        <f t="shared" si="28"/>
        <v>Budget 1Y</v>
      </c>
      <c r="N376" s="13" t="str">
        <f t="shared" si="29"/>
        <v>PASS</v>
      </c>
    </row>
    <row r="377" spans="1:14">
      <c r="A377" s="11">
        <v>46508</v>
      </c>
      <c r="B377" s="6" t="s">
        <v>71</v>
      </c>
      <c r="C377" s="6" t="s">
        <v>1143</v>
      </c>
      <c r="D377" s="6">
        <v>14</v>
      </c>
      <c r="E377" s="24">
        <v>182371.18</v>
      </c>
      <c r="F377" s="6">
        <v>14</v>
      </c>
      <c r="G377" s="12">
        <v>8.0000000000000002E-3</v>
      </c>
      <c r="H377" s="12">
        <v>0.01</v>
      </c>
      <c r="I377" s="12">
        <v>-5.0000000000000001E-3</v>
      </c>
      <c r="J377" s="16">
        <f t="shared" si="25"/>
        <v>0</v>
      </c>
      <c r="K377" s="15">
        <f t="shared" si="26"/>
        <v>0</v>
      </c>
      <c r="L377" s="15">
        <f t="shared" si="27"/>
        <v>184742.00534</v>
      </c>
      <c r="M377" s="13" t="str">
        <f t="shared" si="28"/>
        <v>Budget 1Y</v>
      </c>
      <c r="N377" s="13" t="str">
        <f t="shared" si="29"/>
        <v>PASS</v>
      </c>
    </row>
    <row r="378" spans="1:14">
      <c r="A378" s="11">
        <v>46508</v>
      </c>
      <c r="B378" s="6" t="s">
        <v>71</v>
      </c>
      <c r="C378" s="6" t="s">
        <v>1144</v>
      </c>
      <c r="D378" s="6">
        <v>14</v>
      </c>
      <c r="E378" s="24">
        <v>69909.240000000005</v>
      </c>
      <c r="F378" s="6">
        <v>14</v>
      </c>
      <c r="G378" s="12">
        <v>8.0000000000000002E-3</v>
      </c>
      <c r="H378" s="12">
        <v>-4.0000000000000001E-3</v>
      </c>
      <c r="I378" s="12">
        <v>-5.0000000000000001E-3</v>
      </c>
      <c r="J378" s="16">
        <f t="shared" si="25"/>
        <v>0</v>
      </c>
      <c r="K378" s="15">
        <f t="shared" si="26"/>
        <v>0</v>
      </c>
      <c r="L378" s="15">
        <f t="shared" si="27"/>
        <v>69839.330760000012</v>
      </c>
      <c r="M378" s="13" t="str">
        <f t="shared" si="28"/>
        <v>Budget 1Y</v>
      </c>
      <c r="N378" s="13" t="str">
        <f t="shared" si="29"/>
        <v>PASS</v>
      </c>
    </row>
    <row r="379" spans="1:14">
      <c r="A379" s="11">
        <v>46508</v>
      </c>
      <c r="B379" s="6" t="s">
        <v>71</v>
      </c>
      <c r="C379" s="6" t="s">
        <v>1145</v>
      </c>
      <c r="D379" s="6">
        <v>14</v>
      </c>
      <c r="E379" s="24">
        <v>98041.72</v>
      </c>
      <c r="F379" s="6">
        <v>14</v>
      </c>
      <c r="G379" s="12">
        <v>8.0000000000000002E-3</v>
      </c>
      <c r="H379" s="12">
        <v>1.7999999999999999E-2</v>
      </c>
      <c r="I379" s="12">
        <v>-5.0000000000000001E-3</v>
      </c>
      <c r="J379" s="16">
        <f t="shared" si="25"/>
        <v>0</v>
      </c>
      <c r="K379" s="15">
        <f t="shared" si="26"/>
        <v>0</v>
      </c>
      <c r="L379" s="15">
        <f t="shared" si="27"/>
        <v>100100.59612</v>
      </c>
      <c r="M379" s="13" t="str">
        <f t="shared" si="28"/>
        <v>Budget 1Y</v>
      </c>
      <c r="N379" s="13" t="str">
        <f t="shared" si="29"/>
        <v>PASS</v>
      </c>
    </row>
    <row r="380" spans="1:14">
      <c r="A380" s="11">
        <v>46508</v>
      </c>
      <c r="B380" s="6" t="s">
        <v>74</v>
      </c>
      <c r="C380" s="6" t="s">
        <v>1143</v>
      </c>
      <c r="D380" s="6">
        <v>58</v>
      </c>
      <c r="E380" s="24">
        <v>1125470.17</v>
      </c>
      <c r="F380" s="6">
        <v>57</v>
      </c>
      <c r="G380" s="12">
        <v>0.01</v>
      </c>
      <c r="H380" s="12">
        <v>0.01</v>
      </c>
      <c r="I380" s="12">
        <v>-5.0000000000000001E-3</v>
      </c>
      <c r="J380" s="16">
        <f t="shared" si="25"/>
        <v>1.7543859649122862E-2</v>
      </c>
      <c r="K380" s="15">
        <f t="shared" si="26"/>
        <v>19745.090701754445</v>
      </c>
      <c r="L380" s="15">
        <f t="shared" si="27"/>
        <v>1162097.3132517543</v>
      </c>
      <c r="M380" s="13" t="str">
        <f t="shared" si="28"/>
        <v>Budget 1Y</v>
      </c>
      <c r="N380" s="13" t="str">
        <f t="shared" si="29"/>
        <v>PASS</v>
      </c>
    </row>
    <row r="381" spans="1:14">
      <c r="A381" s="11">
        <v>46508</v>
      </c>
      <c r="B381" s="6" t="s">
        <v>74</v>
      </c>
      <c r="C381" s="6" t="s">
        <v>1144</v>
      </c>
      <c r="D381" s="6">
        <v>58</v>
      </c>
      <c r="E381" s="24">
        <v>397749.11</v>
      </c>
      <c r="F381" s="6">
        <v>57</v>
      </c>
      <c r="G381" s="12">
        <v>0.01</v>
      </c>
      <c r="H381" s="12">
        <v>-4.0000000000000001E-3</v>
      </c>
      <c r="I381" s="12">
        <v>-5.0000000000000001E-3</v>
      </c>
      <c r="J381" s="16">
        <f t="shared" si="25"/>
        <v>1.7543859649122862E-2</v>
      </c>
      <c r="K381" s="15">
        <f t="shared" si="26"/>
        <v>6978.05456140353</v>
      </c>
      <c r="L381" s="15">
        <f t="shared" si="27"/>
        <v>405124.91367140348</v>
      </c>
      <c r="M381" s="13" t="str">
        <f t="shared" si="28"/>
        <v>Budget 1Y</v>
      </c>
      <c r="N381" s="13" t="str">
        <f t="shared" si="29"/>
        <v>PASS</v>
      </c>
    </row>
    <row r="382" spans="1:14">
      <c r="A382" s="11">
        <v>46508</v>
      </c>
      <c r="B382" s="6" t="s">
        <v>74</v>
      </c>
      <c r="C382" s="6" t="s">
        <v>1145</v>
      </c>
      <c r="D382" s="6">
        <v>58</v>
      </c>
      <c r="E382" s="24">
        <v>621766.87</v>
      </c>
      <c r="F382" s="6">
        <v>57</v>
      </c>
      <c r="G382" s="12">
        <v>0.01</v>
      </c>
      <c r="H382" s="12">
        <v>1.7999999999999999E-2</v>
      </c>
      <c r="I382" s="12">
        <v>-5.0000000000000001E-3</v>
      </c>
      <c r="J382" s="16">
        <f t="shared" si="25"/>
        <v>1.7543859649122862E-2</v>
      </c>
      <c r="K382" s="15">
        <f t="shared" si="26"/>
        <v>10908.19070175442</v>
      </c>
      <c r="L382" s="15">
        <f t="shared" si="27"/>
        <v>646975.6987117544</v>
      </c>
      <c r="M382" s="13" t="str">
        <f t="shared" si="28"/>
        <v>Budget 1Y</v>
      </c>
      <c r="N382" s="13" t="str">
        <f t="shared" si="29"/>
        <v>PASS</v>
      </c>
    </row>
    <row r="383" spans="1:14">
      <c r="A383" s="11">
        <v>46508</v>
      </c>
      <c r="B383" s="6" t="s">
        <v>77</v>
      </c>
      <c r="C383" s="6" t="s">
        <v>1143</v>
      </c>
      <c r="D383" s="6">
        <v>16</v>
      </c>
      <c r="E383" s="24">
        <v>229011.37</v>
      </c>
      <c r="F383" s="6">
        <v>15</v>
      </c>
      <c r="G383" s="12">
        <v>6.0000000000000001E-3</v>
      </c>
      <c r="H383" s="12">
        <v>0.01</v>
      </c>
      <c r="I383" s="12">
        <v>-5.0000000000000001E-3</v>
      </c>
      <c r="J383" s="16">
        <f t="shared" si="25"/>
        <v>6.6666666666666652E-2</v>
      </c>
      <c r="K383" s="15">
        <f t="shared" si="26"/>
        <v>15267.424666666662</v>
      </c>
      <c r="L383" s="15">
        <f t="shared" si="27"/>
        <v>246797.91973666666</v>
      </c>
      <c r="M383" s="13" t="str">
        <f t="shared" si="28"/>
        <v>Budget 1Y</v>
      </c>
      <c r="N383" s="13" t="str">
        <f t="shared" si="29"/>
        <v>PASS</v>
      </c>
    </row>
    <row r="384" spans="1:14">
      <c r="A384" s="11">
        <v>46508</v>
      </c>
      <c r="B384" s="6" t="s">
        <v>77</v>
      </c>
      <c r="C384" s="6" t="s">
        <v>1144</v>
      </c>
      <c r="D384" s="6">
        <v>16</v>
      </c>
      <c r="E384" s="24">
        <v>91604.56</v>
      </c>
      <c r="F384" s="6">
        <v>15</v>
      </c>
      <c r="G384" s="12">
        <v>6.0000000000000001E-3</v>
      </c>
      <c r="H384" s="12">
        <v>-4.0000000000000001E-3</v>
      </c>
      <c r="I384" s="12">
        <v>-5.0000000000000001E-3</v>
      </c>
      <c r="J384" s="16">
        <f t="shared" si="25"/>
        <v>6.6666666666666652E-2</v>
      </c>
      <c r="K384" s="15">
        <f t="shared" si="26"/>
        <v>6106.9706666666652</v>
      </c>
      <c r="L384" s="15">
        <f t="shared" si="27"/>
        <v>97436.716986666652</v>
      </c>
      <c r="M384" s="13" t="str">
        <f t="shared" si="28"/>
        <v>Budget 1Y</v>
      </c>
      <c r="N384" s="13" t="str">
        <f t="shared" si="29"/>
        <v>PASS</v>
      </c>
    </row>
    <row r="385" spans="1:14">
      <c r="A385" s="11">
        <v>46508</v>
      </c>
      <c r="B385" s="6" t="s">
        <v>77</v>
      </c>
      <c r="C385" s="6" t="s">
        <v>1145</v>
      </c>
      <c r="D385" s="6">
        <v>16</v>
      </c>
      <c r="E385" s="24">
        <v>136830.44</v>
      </c>
      <c r="F385" s="6">
        <v>15</v>
      </c>
      <c r="G385" s="12">
        <v>6.0000000000000001E-3</v>
      </c>
      <c r="H385" s="12">
        <v>1.7999999999999999E-2</v>
      </c>
      <c r="I385" s="12">
        <v>-5.0000000000000001E-3</v>
      </c>
      <c r="J385" s="16">
        <f t="shared" si="25"/>
        <v>6.6666666666666652E-2</v>
      </c>
      <c r="K385" s="15">
        <f t="shared" si="26"/>
        <v>9122.029333333332</v>
      </c>
      <c r="L385" s="15">
        <f t="shared" si="27"/>
        <v>148552.24769333334</v>
      </c>
      <c r="M385" s="13" t="str">
        <f t="shared" si="28"/>
        <v>Budget 1Y</v>
      </c>
      <c r="N385" s="13" t="str">
        <f t="shared" si="29"/>
        <v>PASS</v>
      </c>
    </row>
    <row r="386" spans="1:14">
      <c r="A386" s="11">
        <v>46508</v>
      </c>
      <c r="B386" s="6" t="s">
        <v>80</v>
      </c>
      <c r="C386" s="6" t="s">
        <v>1143</v>
      </c>
      <c r="D386" s="6">
        <v>17</v>
      </c>
      <c r="E386" s="24">
        <v>311158.28000000003</v>
      </c>
      <c r="F386" s="6">
        <v>18</v>
      </c>
      <c r="G386" s="12">
        <v>4.0000000000000001E-3</v>
      </c>
      <c r="H386" s="12">
        <v>0.01</v>
      </c>
      <c r="I386" s="12">
        <v>-5.0000000000000001E-3</v>
      </c>
      <c r="J386" s="16">
        <f t="shared" ref="J386:J449" si="30">IFERROR(D386/F386-1,0)</f>
        <v>-5.555555555555558E-2</v>
      </c>
      <c r="K386" s="15">
        <f t="shared" ref="K386:K449" si="31">E386*J386</f>
        <v>-17286.57111111112</v>
      </c>
      <c r="L386" s="15">
        <f t="shared" ref="L386:L449" si="32">E386+K386+E386*(G386+H386+I386)</f>
        <v>296672.13340888888</v>
      </c>
      <c r="M386" s="13" t="str">
        <f t="shared" ref="M386:M449" si="33">IF(YEAR(A386)=2026,"Current forecast",IF(YEAR(A386)=2027,"Budget 1Y","Strategic 3Y"))</f>
        <v>Budget 1Y</v>
      </c>
      <c r="N386" s="13" t="str">
        <f t="shared" ref="N386:N449" si="34">IF(L386&gt;=0,"PASS","FAIL")</f>
        <v>PASS</v>
      </c>
    </row>
    <row r="387" spans="1:14">
      <c r="A387" s="11">
        <v>46508</v>
      </c>
      <c r="B387" s="6" t="s">
        <v>80</v>
      </c>
      <c r="C387" s="6" t="s">
        <v>1144</v>
      </c>
      <c r="D387" s="6">
        <v>17</v>
      </c>
      <c r="E387" s="24">
        <v>114616.54</v>
      </c>
      <c r="F387" s="6">
        <v>18</v>
      </c>
      <c r="G387" s="12">
        <v>4.0000000000000001E-3</v>
      </c>
      <c r="H387" s="12">
        <v>-4.0000000000000001E-3</v>
      </c>
      <c r="I387" s="12">
        <v>-5.0000000000000001E-3</v>
      </c>
      <c r="J387" s="16">
        <f t="shared" si="30"/>
        <v>-5.555555555555558E-2</v>
      </c>
      <c r="K387" s="15">
        <f t="shared" si="31"/>
        <v>-6367.5855555555581</v>
      </c>
      <c r="L387" s="15">
        <f t="shared" si="32"/>
        <v>107675.87174444443</v>
      </c>
      <c r="M387" s="13" t="str">
        <f t="shared" si="33"/>
        <v>Budget 1Y</v>
      </c>
      <c r="N387" s="13" t="str">
        <f t="shared" si="34"/>
        <v>PASS</v>
      </c>
    </row>
    <row r="388" spans="1:14">
      <c r="A388" s="11">
        <v>46508</v>
      </c>
      <c r="B388" s="6" t="s">
        <v>80</v>
      </c>
      <c r="C388" s="6" t="s">
        <v>1145</v>
      </c>
      <c r="D388" s="6">
        <v>17</v>
      </c>
      <c r="E388" s="24">
        <v>181759.16</v>
      </c>
      <c r="F388" s="6">
        <v>18</v>
      </c>
      <c r="G388" s="12">
        <v>4.0000000000000001E-3</v>
      </c>
      <c r="H388" s="12">
        <v>1.7999999999999999E-2</v>
      </c>
      <c r="I388" s="12">
        <v>-5.0000000000000001E-3</v>
      </c>
      <c r="J388" s="16">
        <f t="shared" si="30"/>
        <v>-5.555555555555558E-2</v>
      </c>
      <c r="K388" s="15">
        <f t="shared" si="31"/>
        <v>-10097.731111111116</v>
      </c>
      <c r="L388" s="15">
        <f t="shared" si="32"/>
        <v>174751.33460888889</v>
      </c>
      <c r="M388" s="13" t="str">
        <f t="shared" si="33"/>
        <v>Budget 1Y</v>
      </c>
      <c r="N388" s="13" t="str">
        <f t="shared" si="34"/>
        <v>PASS</v>
      </c>
    </row>
    <row r="389" spans="1:14">
      <c r="A389" s="11">
        <v>46508</v>
      </c>
      <c r="B389" s="6" t="s">
        <v>82</v>
      </c>
      <c r="C389" s="6" t="s">
        <v>1143</v>
      </c>
      <c r="D389" s="6">
        <v>20</v>
      </c>
      <c r="E389" s="24">
        <v>336350.64</v>
      </c>
      <c r="F389" s="6">
        <v>17</v>
      </c>
      <c r="G389" s="12">
        <v>1.4999999999999999E-2</v>
      </c>
      <c r="H389" s="12">
        <v>0.01</v>
      </c>
      <c r="I389" s="12">
        <v>-5.0000000000000001E-3</v>
      </c>
      <c r="J389" s="16">
        <f t="shared" si="30"/>
        <v>0.17647058823529416</v>
      </c>
      <c r="K389" s="15">
        <f t="shared" si="31"/>
        <v>59355.99529411766</v>
      </c>
      <c r="L389" s="15">
        <f t="shared" si="32"/>
        <v>402433.6480941177</v>
      </c>
      <c r="M389" s="13" t="str">
        <f t="shared" si="33"/>
        <v>Budget 1Y</v>
      </c>
      <c r="N389" s="13" t="str">
        <f t="shared" si="34"/>
        <v>PASS</v>
      </c>
    </row>
    <row r="390" spans="1:14">
      <c r="A390" s="11">
        <v>46508</v>
      </c>
      <c r="B390" s="6" t="s">
        <v>82</v>
      </c>
      <c r="C390" s="6" t="s">
        <v>1144</v>
      </c>
      <c r="D390" s="6">
        <v>20</v>
      </c>
      <c r="E390" s="24">
        <v>117817.19</v>
      </c>
      <c r="F390" s="6">
        <v>17</v>
      </c>
      <c r="G390" s="12">
        <v>1.4999999999999999E-2</v>
      </c>
      <c r="H390" s="12">
        <v>-4.0000000000000001E-3</v>
      </c>
      <c r="I390" s="12">
        <v>-5.0000000000000001E-3</v>
      </c>
      <c r="J390" s="16">
        <f t="shared" si="30"/>
        <v>0.17647058823529416</v>
      </c>
      <c r="K390" s="15">
        <f t="shared" si="31"/>
        <v>20791.268823529415</v>
      </c>
      <c r="L390" s="15">
        <f t="shared" si="32"/>
        <v>139315.36196352943</v>
      </c>
      <c r="M390" s="13" t="str">
        <f t="shared" si="33"/>
        <v>Budget 1Y</v>
      </c>
      <c r="N390" s="13" t="str">
        <f t="shared" si="34"/>
        <v>PASS</v>
      </c>
    </row>
    <row r="391" spans="1:14">
      <c r="A391" s="11">
        <v>46508</v>
      </c>
      <c r="B391" s="6" t="s">
        <v>82</v>
      </c>
      <c r="C391" s="6" t="s">
        <v>1145</v>
      </c>
      <c r="D391" s="6">
        <v>20</v>
      </c>
      <c r="E391" s="24">
        <v>182777.2</v>
      </c>
      <c r="F391" s="6">
        <v>17</v>
      </c>
      <c r="G391" s="12">
        <v>1.4999999999999999E-2</v>
      </c>
      <c r="H391" s="12">
        <v>1.7999999999999999E-2</v>
      </c>
      <c r="I391" s="12">
        <v>-5.0000000000000001E-3</v>
      </c>
      <c r="J391" s="16">
        <f t="shared" si="30"/>
        <v>0.17647058823529416</v>
      </c>
      <c r="K391" s="15">
        <f t="shared" si="31"/>
        <v>32254.80000000001</v>
      </c>
      <c r="L391" s="15">
        <f t="shared" si="32"/>
        <v>220149.76160000003</v>
      </c>
      <c r="M391" s="13" t="str">
        <f t="shared" si="33"/>
        <v>Budget 1Y</v>
      </c>
      <c r="N391" s="13" t="str">
        <f t="shared" si="34"/>
        <v>PASS</v>
      </c>
    </row>
    <row r="392" spans="1:14">
      <c r="A392" s="11">
        <v>46508</v>
      </c>
      <c r="B392" s="6" t="s">
        <v>83</v>
      </c>
      <c r="C392" s="6" t="s">
        <v>1143</v>
      </c>
      <c r="D392" s="6">
        <v>24</v>
      </c>
      <c r="E392" s="24">
        <v>417007.97</v>
      </c>
      <c r="F392" s="6">
        <v>21</v>
      </c>
      <c r="G392" s="12">
        <v>5.0000000000000001E-3</v>
      </c>
      <c r="H392" s="12">
        <v>0.01</v>
      </c>
      <c r="I392" s="12">
        <v>-5.0000000000000001E-3</v>
      </c>
      <c r="J392" s="16">
        <f t="shared" si="30"/>
        <v>0.14285714285714279</v>
      </c>
      <c r="K392" s="15">
        <f t="shared" si="31"/>
        <v>59572.567142857115</v>
      </c>
      <c r="L392" s="15">
        <f t="shared" si="32"/>
        <v>480750.6168428571</v>
      </c>
      <c r="M392" s="13" t="str">
        <f t="shared" si="33"/>
        <v>Budget 1Y</v>
      </c>
      <c r="N392" s="13" t="str">
        <f t="shared" si="34"/>
        <v>PASS</v>
      </c>
    </row>
    <row r="393" spans="1:14">
      <c r="A393" s="11">
        <v>46508</v>
      </c>
      <c r="B393" s="6" t="s">
        <v>83</v>
      </c>
      <c r="C393" s="6" t="s">
        <v>1144</v>
      </c>
      <c r="D393" s="6">
        <v>24</v>
      </c>
      <c r="E393" s="24">
        <v>155075.53</v>
      </c>
      <c r="F393" s="6">
        <v>21</v>
      </c>
      <c r="G393" s="12">
        <v>5.0000000000000001E-3</v>
      </c>
      <c r="H393" s="12">
        <v>-4.0000000000000001E-3</v>
      </c>
      <c r="I393" s="12">
        <v>-5.0000000000000001E-3</v>
      </c>
      <c r="J393" s="16">
        <f t="shared" si="30"/>
        <v>0.14285714285714279</v>
      </c>
      <c r="K393" s="15">
        <f t="shared" si="31"/>
        <v>22153.647142857131</v>
      </c>
      <c r="L393" s="15">
        <f t="shared" si="32"/>
        <v>176608.87502285713</v>
      </c>
      <c r="M393" s="13" t="str">
        <f t="shared" si="33"/>
        <v>Budget 1Y</v>
      </c>
      <c r="N393" s="13" t="str">
        <f t="shared" si="34"/>
        <v>PASS</v>
      </c>
    </row>
    <row r="394" spans="1:14">
      <c r="A394" s="11">
        <v>46508</v>
      </c>
      <c r="B394" s="6" t="s">
        <v>83</v>
      </c>
      <c r="C394" s="6" t="s">
        <v>1145</v>
      </c>
      <c r="D394" s="6">
        <v>24</v>
      </c>
      <c r="E394" s="24">
        <v>226571.21</v>
      </c>
      <c r="F394" s="6">
        <v>21</v>
      </c>
      <c r="G394" s="12">
        <v>5.0000000000000001E-3</v>
      </c>
      <c r="H394" s="12">
        <v>1.7999999999999999E-2</v>
      </c>
      <c r="I394" s="12">
        <v>-5.0000000000000001E-3</v>
      </c>
      <c r="J394" s="16">
        <f t="shared" si="30"/>
        <v>0.14285714285714279</v>
      </c>
      <c r="K394" s="15">
        <f t="shared" si="31"/>
        <v>32367.315714285698</v>
      </c>
      <c r="L394" s="15">
        <f t="shared" si="32"/>
        <v>263016.80749428569</v>
      </c>
      <c r="M394" s="13" t="str">
        <f t="shared" si="33"/>
        <v>Budget 1Y</v>
      </c>
      <c r="N394" s="13" t="str">
        <f t="shared" si="34"/>
        <v>PASS</v>
      </c>
    </row>
    <row r="395" spans="1:14">
      <c r="A395" s="11">
        <v>46508</v>
      </c>
      <c r="B395" s="6" t="s">
        <v>84</v>
      </c>
      <c r="C395" s="6" t="s">
        <v>1143</v>
      </c>
      <c r="D395" s="6">
        <v>24</v>
      </c>
      <c r="E395" s="24">
        <v>441912.03</v>
      </c>
      <c r="F395" s="6">
        <v>26</v>
      </c>
      <c r="G395" s="12">
        <v>1.2E-2</v>
      </c>
      <c r="H395" s="12">
        <v>0.01</v>
      </c>
      <c r="I395" s="12">
        <v>-5.0000000000000001E-3</v>
      </c>
      <c r="J395" s="16">
        <f t="shared" si="30"/>
        <v>-7.6923076923076872E-2</v>
      </c>
      <c r="K395" s="15">
        <f t="shared" si="31"/>
        <v>-33993.233076923054</v>
      </c>
      <c r="L395" s="15">
        <f t="shared" si="32"/>
        <v>415431.30143307697</v>
      </c>
      <c r="M395" s="13" t="str">
        <f t="shared" si="33"/>
        <v>Budget 1Y</v>
      </c>
      <c r="N395" s="13" t="str">
        <f t="shared" si="34"/>
        <v>PASS</v>
      </c>
    </row>
    <row r="396" spans="1:14">
      <c r="A396" s="11">
        <v>46508</v>
      </c>
      <c r="B396" s="6" t="s">
        <v>84</v>
      </c>
      <c r="C396" s="6" t="s">
        <v>1144</v>
      </c>
      <c r="D396" s="6">
        <v>24</v>
      </c>
      <c r="E396" s="24">
        <v>165820.71</v>
      </c>
      <c r="F396" s="6">
        <v>26</v>
      </c>
      <c r="G396" s="12">
        <v>1.2E-2</v>
      </c>
      <c r="H396" s="12">
        <v>-4.0000000000000001E-3</v>
      </c>
      <c r="I396" s="12">
        <v>-5.0000000000000001E-3</v>
      </c>
      <c r="J396" s="16">
        <f t="shared" si="30"/>
        <v>-7.6923076923076872E-2</v>
      </c>
      <c r="K396" s="15">
        <f t="shared" si="31"/>
        <v>-12755.439230769221</v>
      </c>
      <c r="L396" s="15">
        <f t="shared" si="32"/>
        <v>153562.73289923076</v>
      </c>
      <c r="M396" s="13" t="str">
        <f t="shared" si="33"/>
        <v>Budget 1Y</v>
      </c>
      <c r="N396" s="13" t="str">
        <f t="shared" si="34"/>
        <v>PASS</v>
      </c>
    </row>
    <row r="397" spans="1:14">
      <c r="A397" s="11">
        <v>46508</v>
      </c>
      <c r="B397" s="6" t="s">
        <v>84</v>
      </c>
      <c r="C397" s="6" t="s">
        <v>1145</v>
      </c>
      <c r="D397" s="6">
        <v>24</v>
      </c>
      <c r="E397" s="24">
        <v>229702.1</v>
      </c>
      <c r="F397" s="6">
        <v>26</v>
      </c>
      <c r="G397" s="12">
        <v>1.2E-2</v>
      </c>
      <c r="H397" s="12">
        <v>1.7999999999999999E-2</v>
      </c>
      <c r="I397" s="12">
        <v>-5.0000000000000001E-3</v>
      </c>
      <c r="J397" s="16">
        <f t="shared" si="30"/>
        <v>-7.6923076923076872E-2</v>
      </c>
      <c r="K397" s="15">
        <f t="shared" si="31"/>
        <v>-17669.392307692295</v>
      </c>
      <c r="L397" s="15">
        <f t="shared" si="32"/>
        <v>217775.2601923077</v>
      </c>
      <c r="M397" s="13" t="str">
        <f t="shared" si="33"/>
        <v>Budget 1Y</v>
      </c>
      <c r="N397" s="13" t="str">
        <f t="shared" si="34"/>
        <v>PASS</v>
      </c>
    </row>
    <row r="398" spans="1:14">
      <c r="A398" s="11">
        <v>46539</v>
      </c>
      <c r="B398" s="6" t="s">
        <v>53</v>
      </c>
      <c r="C398" s="6" t="s">
        <v>1143</v>
      </c>
      <c r="D398" s="6">
        <v>8</v>
      </c>
      <c r="E398" s="24">
        <v>151517.65</v>
      </c>
      <c r="F398" s="6">
        <v>8</v>
      </c>
      <c r="G398" s="12">
        <v>1.7999999999999999E-2</v>
      </c>
      <c r="H398" s="12">
        <v>0.01</v>
      </c>
      <c r="I398" s="12">
        <v>-5.0000000000000001E-3</v>
      </c>
      <c r="J398" s="16">
        <f t="shared" si="30"/>
        <v>0</v>
      </c>
      <c r="K398" s="15">
        <f t="shared" si="31"/>
        <v>0</v>
      </c>
      <c r="L398" s="15">
        <f t="shared" si="32"/>
        <v>155002.55594999998</v>
      </c>
      <c r="M398" s="13" t="str">
        <f t="shared" si="33"/>
        <v>Budget 1Y</v>
      </c>
      <c r="N398" s="13" t="str">
        <f t="shared" si="34"/>
        <v>PASS</v>
      </c>
    </row>
    <row r="399" spans="1:14">
      <c r="A399" s="11">
        <v>46539</v>
      </c>
      <c r="B399" s="6" t="s">
        <v>53</v>
      </c>
      <c r="C399" s="6" t="s">
        <v>1144</v>
      </c>
      <c r="D399" s="6">
        <v>8</v>
      </c>
      <c r="E399" s="24">
        <v>58556.83</v>
      </c>
      <c r="F399" s="6">
        <v>8</v>
      </c>
      <c r="G399" s="12">
        <v>1.7999999999999999E-2</v>
      </c>
      <c r="H399" s="12">
        <v>-4.0000000000000001E-3</v>
      </c>
      <c r="I399" s="12">
        <v>-5.0000000000000001E-3</v>
      </c>
      <c r="J399" s="16">
        <f t="shared" si="30"/>
        <v>0</v>
      </c>
      <c r="K399" s="15">
        <f t="shared" si="31"/>
        <v>0</v>
      </c>
      <c r="L399" s="15">
        <f t="shared" si="32"/>
        <v>59083.841469999999</v>
      </c>
      <c r="M399" s="13" t="str">
        <f t="shared" si="33"/>
        <v>Budget 1Y</v>
      </c>
      <c r="N399" s="13" t="str">
        <f t="shared" si="34"/>
        <v>PASS</v>
      </c>
    </row>
    <row r="400" spans="1:14">
      <c r="A400" s="11">
        <v>46539</v>
      </c>
      <c r="B400" s="6" t="s">
        <v>53</v>
      </c>
      <c r="C400" s="6" t="s">
        <v>1145</v>
      </c>
      <c r="D400" s="6">
        <v>8</v>
      </c>
      <c r="E400" s="24">
        <v>84106.57</v>
      </c>
      <c r="F400" s="6">
        <v>8</v>
      </c>
      <c r="G400" s="12">
        <v>1.7999999999999999E-2</v>
      </c>
      <c r="H400" s="12">
        <v>1.7999999999999999E-2</v>
      </c>
      <c r="I400" s="12">
        <v>-5.0000000000000001E-3</v>
      </c>
      <c r="J400" s="16">
        <f t="shared" si="30"/>
        <v>0</v>
      </c>
      <c r="K400" s="15">
        <f t="shared" si="31"/>
        <v>0</v>
      </c>
      <c r="L400" s="15">
        <f t="shared" si="32"/>
        <v>86713.873670000001</v>
      </c>
      <c r="M400" s="13" t="str">
        <f t="shared" si="33"/>
        <v>Budget 1Y</v>
      </c>
      <c r="N400" s="13" t="str">
        <f t="shared" si="34"/>
        <v>PASS</v>
      </c>
    </row>
    <row r="401" spans="1:14">
      <c r="A401" s="11">
        <v>46539</v>
      </c>
      <c r="B401" s="6" t="s">
        <v>57</v>
      </c>
      <c r="C401" s="6" t="s">
        <v>1143</v>
      </c>
      <c r="D401" s="6">
        <v>10</v>
      </c>
      <c r="E401" s="24">
        <v>145897.14000000001</v>
      </c>
      <c r="F401" s="6">
        <v>10</v>
      </c>
      <c r="G401" s="12">
        <v>6.0000000000000001E-3</v>
      </c>
      <c r="H401" s="12">
        <v>0.01</v>
      </c>
      <c r="I401" s="12">
        <v>-5.0000000000000001E-3</v>
      </c>
      <c r="J401" s="16">
        <f t="shared" si="30"/>
        <v>0</v>
      </c>
      <c r="K401" s="15">
        <f t="shared" si="31"/>
        <v>0</v>
      </c>
      <c r="L401" s="15">
        <f t="shared" si="32"/>
        <v>147502.00854000001</v>
      </c>
      <c r="M401" s="13" t="str">
        <f t="shared" si="33"/>
        <v>Budget 1Y</v>
      </c>
      <c r="N401" s="13" t="str">
        <f t="shared" si="34"/>
        <v>PASS</v>
      </c>
    </row>
    <row r="402" spans="1:14">
      <c r="A402" s="11">
        <v>46539</v>
      </c>
      <c r="B402" s="6" t="s">
        <v>57</v>
      </c>
      <c r="C402" s="6" t="s">
        <v>1144</v>
      </c>
      <c r="D402" s="6">
        <v>10</v>
      </c>
      <c r="E402" s="24">
        <v>45477.65</v>
      </c>
      <c r="F402" s="6">
        <v>10</v>
      </c>
      <c r="G402" s="12">
        <v>6.0000000000000001E-3</v>
      </c>
      <c r="H402" s="12">
        <v>-4.0000000000000001E-3</v>
      </c>
      <c r="I402" s="12">
        <v>-5.0000000000000001E-3</v>
      </c>
      <c r="J402" s="16">
        <f t="shared" si="30"/>
        <v>0</v>
      </c>
      <c r="K402" s="15">
        <f t="shared" si="31"/>
        <v>0</v>
      </c>
      <c r="L402" s="15">
        <f t="shared" si="32"/>
        <v>45341.217049999999</v>
      </c>
      <c r="M402" s="13" t="str">
        <f t="shared" si="33"/>
        <v>Budget 1Y</v>
      </c>
      <c r="N402" s="13" t="str">
        <f t="shared" si="34"/>
        <v>PASS</v>
      </c>
    </row>
    <row r="403" spans="1:14">
      <c r="A403" s="11">
        <v>46539</v>
      </c>
      <c r="B403" s="6" t="s">
        <v>57</v>
      </c>
      <c r="C403" s="6" t="s">
        <v>1145</v>
      </c>
      <c r="D403" s="6">
        <v>10</v>
      </c>
      <c r="E403" s="24">
        <v>68503.38</v>
      </c>
      <c r="F403" s="6">
        <v>10</v>
      </c>
      <c r="G403" s="12">
        <v>6.0000000000000001E-3</v>
      </c>
      <c r="H403" s="12">
        <v>1.7999999999999999E-2</v>
      </c>
      <c r="I403" s="12">
        <v>-5.0000000000000001E-3</v>
      </c>
      <c r="J403" s="16">
        <f t="shared" si="30"/>
        <v>0</v>
      </c>
      <c r="K403" s="15">
        <f t="shared" si="31"/>
        <v>0</v>
      </c>
      <c r="L403" s="15">
        <f t="shared" si="32"/>
        <v>69804.944220000005</v>
      </c>
      <c r="M403" s="13" t="str">
        <f t="shared" si="33"/>
        <v>Budget 1Y</v>
      </c>
      <c r="N403" s="13" t="str">
        <f t="shared" si="34"/>
        <v>PASS</v>
      </c>
    </row>
    <row r="404" spans="1:14">
      <c r="A404" s="11">
        <v>46539</v>
      </c>
      <c r="B404" s="6" t="s">
        <v>61</v>
      </c>
      <c r="C404" s="6" t="s">
        <v>1143</v>
      </c>
      <c r="D404" s="6">
        <v>9</v>
      </c>
      <c r="E404" s="24">
        <v>127008.63</v>
      </c>
      <c r="F404" s="6">
        <v>8</v>
      </c>
      <c r="G404" s="12">
        <v>0</v>
      </c>
      <c r="H404" s="12">
        <v>0.01</v>
      </c>
      <c r="I404" s="12">
        <v>-5.0000000000000001E-3</v>
      </c>
      <c r="J404" s="16">
        <f t="shared" si="30"/>
        <v>0.125</v>
      </c>
      <c r="K404" s="15">
        <f t="shared" si="31"/>
        <v>15876.078750000001</v>
      </c>
      <c r="L404" s="15">
        <f t="shared" si="32"/>
        <v>143519.7519</v>
      </c>
      <c r="M404" s="13" t="str">
        <f t="shared" si="33"/>
        <v>Budget 1Y</v>
      </c>
      <c r="N404" s="13" t="str">
        <f t="shared" si="34"/>
        <v>PASS</v>
      </c>
    </row>
    <row r="405" spans="1:14">
      <c r="A405" s="11">
        <v>46539</v>
      </c>
      <c r="B405" s="6" t="s">
        <v>61</v>
      </c>
      <c r="C405" s="6" t="s">
        <v>1144</v>
      </c>
      <c r="D405" s="6">
        <v>9</v>
      </c>
      <c r="E405" s="24">
        <v>46739.37</v>
      </c>
      <c r="F405" s="6">
        <v>8</v>
      </c>
      <c r="G405" s="12">
        <v>0</v>
      </c>
      <c r="H405" s="12">
        <v>-4.0000000000000001E-3</v>
      </c>
      <c r="I405" s="12">
        <v>-5.0000000000000001E-3</v>
      </c>
      <c r="J405" s="16">
        <f t="shared" si="30"/>
        <v>0.125</v>
      </c>
      <c r="K405" s="15">
        <f t="shared" si="31"/>
        <v>5842.4212500000003</v>
      </c>
      <c r="L405" s="15">
        <f t="shared" si="32"/>
        <v>52161.136920000004</v>
      </c>
      <c r="M405" s="13" t="str">
        <f t="shared" si="33"/>
        <v>Budget 1Y</v>
      </c>
      <c r="N405" s="13" t="str">
        <f t="shared" si="34"/>
        <v>PASS</v>
      </c>
    </row>
    <row r="406" spans="1:14">
      <c r="A406" s="11">
        <v>46539</v>
      </c>
      <c r="B406" s="6" t="s">
        <v>61</v>
      </c>
      <c r="C406" s="6" t="s">
        <v>1145</v>
      </c>
      <c r="D406" s="6">
        <v>9</v>
      </c>
      <c r="E406" s="24">
        <v>70650.2</v>
      </c>
      <c r="F406" s="6">
        <v>8</v>
      </c>
      <c r="G406" s="12">
        <v>0</v>
      </c>
      <c r="H406" s="12">
        <v>1.7999999999999999E-2</v>
      </c>
      <c r="I406" s="12">
        <v>-5.0000000000000001E-3</v>
      </c>
      <c r="J406" s="16">
        <f t="shared" si="30"/>
        <v>0.125</v>
      </c>
      <c r="K406" s="15">
        <f t="shared" si="31"/>
        <v>8831.2749999999996</v>
      </c>
      <c r="L406" s="15">
        <f t="shared" si="32"/>
        <v>80399.927599999995</v>
      </c>
      <c r="M406" s="13" t="str">
        <f t="shared" si="33"/>
        <v>Budget 1Y</v>
      </c>
      <c r="N406" s="13" t="str">
        <f t="shared" si="34"/>
        <v>PASS</v>
      </c>
    </row>
    <row r="407" spans="1:14">
      <c r="A407" s="11">
        <v>46539</v>
      </c>
      <c r="B407" s="6" t="s">
        <v>65</v>
      </c>
      <c r="C407" s="6" t="s">
        <v>1143</v>
      </c>
      <c r="D407" s="6">
        <v>16</v>
      </c>
      <c r="E407" s="24">
        <v>256082.54</v>
      </c>
      <c r="F407" s="6">
        <v>16</v>
      </c>
      <c r="G407" s="12">
        <v>0.02</v>
      </c>
      <c r="H407" s="12">
        <v>0.01</v>
      </c>
      <c r="I407" s="12">
        <v>-5.0000000000000001E-3</v>
      </c>
      <c r="J407" s="16">
        <f t="shared" si="30"/>
        <v>0</v>
      </c>
      <c r="K407" s="15">
        <f t="shared" si="31"/>
        <v>0</v>
      </c>
      <c r="L407" s="15">
        <f t="shared" si="32"/>
        <v>262484.60350000003</v>
      </c>
      <c r="M407" s="13" t="str">
        <f t="shared" si="33"/>
        <v>Budget 1Y</v>
      </c>
      <c r="N407" s="13" t="str">
        <f t="shared" si="34"/>
        <v>PASS</v>
      </c>
    </row>
    <row r="408" spans="1:14">
      <c r="A408" s="11">
        <v>46539</v>
      </c>
      <c r="B408" s="6" t="s">
        <v>65</v>
      </c>
      <c r="C408" s="6" t="s">
        <v>1144</v>
      </c>
      <c r="D408" s="6">
        <v>16</v>
      </c>
      <c r="E408" s="24">
        <v>90059.45</v>
      </c>
      <c r="F408" s="6">
        <v>16</v>
      </c>
      <c r="G408" s="12">
        <v>0.02</v>
      </c>
      <c r="H408" s="12">
        <v>-4.0000000000000001E-3</v>
      </c>
      <c r="I408" s="12">
        <v>-5.0000000000000001E-3</v>
      </c>
      <c r="J408" s="16">
        <f t="shared" si="30"/>
        <v>0</v>
      </c>
      <c r="K408" s="15">
        <f t="shared" si="31"/>
        <v>0</v>
      </c>
      <c r="L408" s="15">
        <f t="shared" si="32"/>
        <v>91050.10394999999</v>
      </c>
      <c r="M408" s="13" t="str">
        <f t="shared" si="33"/>
        <v>Budget 1Y</v>
      </c>
      <c r="N408" s="13" t="str">
        <f t="shared" si="34"/>
        <v>PASS</v>
      </c>
    </row>
    <row r="409" spans="1:14">
      <c r="A409" s="11">
        <v>46539</v>
      </c>
      <c r="B409" s="6" t="s">
        <v>65</v>
      </c>
      <c r="C409" s="6" t="s">
        <v>1145</v>
      </c>
      <c r="D409" s="6">
        <v>16</v>
      </c>
      <c r="E409" s="24">
        <v>144710.65</v>
      </c>
      <c r="F409" s="6">
        <v>16</v>
      </c>
      <c r="G409" s="12">
        <v>0.02</v>
      </c>
      <c r="H409" s="12">
        <v>1.7999999999999999E-2</v>
      </c>
      <c r="I409" s="12">
        <v>-5.0000000000000001E-3</v>
      </c>
      <c r="J409" s="16">
        <f t="shared" si="30"/>
        <v>0</v>
      </c>
      <c r="K409" s="15">
        <f t="shared" si="31"/>
        <v>0</v>
      </c>
      <c r="L409" s="15">
        <f t="shared" si="32"/>
        <v>149486.10144999999</v>
      </c>
      <c r="M409" s="13" t="str">
        <f t="shared" si="33"/>
        <v>Budget 1Y</v>
      </c>
      <c r="N409" s="13" t="str">
        <f t="shared" si="34"/>
        <v>PASS</v>
      </c>
    </row>
    <row r="410" spans="1:14">
      <c r="A410" s="11">
        <v>46539</v>
      </c>
      <c r="B410" s="6" t="s">
        <v>68</v>
      </c>
      <c r="C410" s="6" t="s">
        <v>1143</v>
      </c>
      <c r="D410" s="6">
        <v>18</v>
      </c>
      <c r="E410" s="24">
        <v>248208.71</v>
      </c>
      <c r="F410" s="6">
        <v>18</v>
      </c>
      <c r="G410" s="12">
        <v>0</v>
      </c>
      <c r="H410" s="12">
        <v>0.01</v>
      </c>
      <c r="I410" s="12">
        <v>-5.0000000000000001E-3</v>
      </c>
      <c r="J410" s="16">
        <f t="shared" si="30"/>
        <v>0</v>
      </c>
      <c r="K410" s="15">
        <f t="shared" si="31"/>
        <v>0</v>
      </c>
      <c r="L410" s="15">
        <f t="shared" si="32"/>
        <v>249449.75354999999</v>
      </c>
      <c r="M410" s="13" t="str">
        <f t="shared" si="33"/>
        <v>Budget 1Y</v>
      </c>
      <c r="N410" s="13" t="str">
        <f t="shared" si="34"/>
        <v>PASS</v>
      </c>
    </row>
    <row r="411" spans="1:14">
      <c r="A411" s="11">
        <v>46539</v>
      </c>
      <c r="B411" s="6" t="s">
        <v>68</v>
      </c>
      <c r="C411" s="6" t="s">
        <v>1144</v>
      </c>
      <c r="D411" s="6">
        <v>18</v>
      </c>
      <c r="E411" s="24">
        <v>98915.14</v>
      </c>
      <c r="F411" s="6">
        <v>18</v>
      </c>
      <c r="G411" s="12">
        <v>0</v>
      </c>
      <c r="H411" s="12">
        <v>-4.0000000000000001E-3</v>
      </c>
      <c r="I411" s="12">
        <v>-5.0000000000000001E-3</v>
      </c>
      <c r="J411" s="16">
        <f t="shared" si="30"/>
        <v>0</v>
      </c>
      <c r="K411" s="15">
        <f t="shared" si="31"/>
        <v>0</v>
      </c>
      <c r="L411" s="15">
        <f t="shared" si="32"/>
        <v>98024.903739999994</v>
      </c>
      <c r="M411" s="13" t="str">
        <f t="shared" si="33"/>
        <v>Budget 1Y</v>
      </c>
      <c r="N411" s="13" t="str">
        <f t="shared" si="34"/>
        <v>PASS</v>
      </c>
    </row>
    <row r="412" spans="1:14">
      <c r="A412" s="11">
        <v>46539</v>
      </c>
      <c r="B412" s="6" t="s">
        <v>68</v>
      </c>
      <c r="C412" s="6" t="s">
        <v>1145</v>
      </c>
      <c r="D412" s="6">
        <v>18</v>
      </c>
      <c r="E412" s="24">
        <v>130035.18</v>
      </c>
      <c r="F412" s="6">
        <v>18</v>
      </c>
      <c r="G412" s="12">
        <v>0</v>
      </c>
      <c r="H412" s="12">
        <v>1.7999999999999999E-2</v>
      </c>
      <c r="I412" s="12">
        <v>-5.0000000000000001E-3</v>
      </c>
      <c r="J412" s="16">
        <f t="shared" si="30"/>
        <v>0</v>
      </c>
      <c r="K412" s="15">
        <f t="shared" si="31"/>
        <v>0</v>
      </c>
      <c r="L412" s="15">
        <f t="shared" si="32"/>
        <v>131725.63733999999</v>
      </c>
      <c r="M412" s="13" t="str">
        <f t="shared" si="33"/>
        <v>Budget 1Y</v>
      </c>
      <c r="N412" s="13" t="str">
        <f t="shared" si="34"/>
        <v>PASS</v>
      </c>
    </row>
    <row r="413" spans="1:14">
      <c r="A413" s="11">
        <v>46539</v>
      </c>
      <c r="B413" s="6" t="s">
        <v>71</v>
      </c>
      <c r="C413" s="6" t="s">
        <v>1143</v>
      </c>
      <c r="D413" s="6">
        <v>14</v>
      </c>
      <c r="E413" s="24">
        <v>189912.23</v>
      </c>
      <c r="F413" s="6">
        <v>14</v>
      </c>
      <c r="G413" s="12">
        <v>8.0000000000000002E-3</v>
      </c>
      <c r="H413" s="12">
        <v>0.01</v>
      </c>
      <c r="I413" s="12">
        <v>-5.0000000000000001E-3</v>
      </c>
      <c r="J413" s="16">
        <f t="shared" si="30"/>
        <v>0</v>
      </c>
      <c r="K413" s="15">
        <f t="shared" si="31"/>
        <v>0</v>
      </c>
      <c r="L413" s="15">
        <f t="shared" si="32"/>
        <v>192381.08899000002</v>
      </c>
      <c r="M413" s="13" t="str">
        <f t="shared" si="33"/>
        <v>Budget 1Y</v>
      </c>
      <c r="N413" s="13" t="str">
        <f t="shared" si="34"/>
        <v>PASS</v>
      </c>
    </row>
    <row r="414" spans="1:14">
      <c r="A414" s="11">
        <v>46539</v>
      </c>
      <c r="B414" s="6" t="s">
        <v>71</v>
      </c>
      <c r="C414" s="6" t="s">
        <v>1144</v>
      </c>
      <c r="D414" s="6">
        <v>14</v>
      </c>
      <c r="E414" s="24">
        <v>68822.460000000006</v>
      </c>
      <c r="F414" s="6">
        <v>14</v>
      </c>
      <c r="G414" s="12">
        <v>8.0000000000000002E-3</v>
      </c>
      <c r="H414" s="12">
        <v>-4.0000000000000001E-3</v>
      </c>
      <c r="I414" s="12">
        <v>-5.0000000000000001E-3</v>
      </c>
      <c r="J414" s="16">
        <f t="shared" si="30"/>
        <v>0</v>
      </c>
      <c r="K414" s="15">
        <f t="shared" si="31"/>
        <v>0</v>
      </c>
      <c r="L414" s="15">
        <f t="shared" si="32"/>
        <v>68753.637540000011</v>
      </c>
      <c r="M414" s="13" t="str">
        <f t="shared" si="33"/>
        <v>Budget 1Y</v>
      </c>
      <c r="N414" s="13" t="str">
        <f t="shared" si="34"/>
        <v>PASS</v>
      </c>
    </row>
    <row r="415" spans="1:14">
      <c r="A415" s="11">
        <v>46539</v>
      </c>
      <c r="B415" s="6" t="s">
        <v>71</v>
      </c>
      <c r="C415" s="6" t="s">
        <v>1145</v>
      </c>
      <c r="D415" s="6">
        <v>14</v>
      </c>
      <c r="E415" s="24">
        <v>105987.88</v>
      </c>
      <c r="F415" s="6">
        <v>14</v>
      </c>
      <c r="G415" s="12">
        <v>8.0000000000000002E-3</v>
      </c>
      <c r="H415" s="12">
        <v>1.7999999999999999E-2</v>
      </c>
      <c r="I415" s="12">
        <v>-5.0000000000000001E-3</v>
      </c>
      <c r="J415" s="16">
        <f t="shared" si="30"/>
        <v>0</v>
      </c>
      <c r="K415" s="15">
        <f t="shared" si="31"/>
        <v>0</v>
      </c>
      <c r="L415" s="15">
        <f t="shared" si="32"/>
        <v>108213.62548</v>
      </c>
      <c r="M415" s="13" t="str">
        <f t="shared" si="33"/>
        <v>Budget 1Y</v>
      </c>
      <c r="N415" s="13" t="str">
        <f t="shared" si="34"/>
        <v>PASS</v>
      </c>
    </row>
    <row r="416" spans="1:14">
      <c r="A416" s="11">
        <v>46539</v>
      </c>
      <c r="B416" s="6" t="s">
        <v>74</v>
      </c>
      <c r="C416" s="6" t="s">
        <v>1143</v>
      </c>
      <c r="D416" s="6">
        <v>58</v>
      </c>
      <c r="E416" s="24">
        <v>967464.6</v>
      </c>
      <c r="F416" s="6">
        <v>57</v>
      </c>
      <c r="G416" s="12">
        <v>0.01</v>
      </c>
      <c r="H416" s="12">
        <v>0.01</v>
      </c>
      <c r="I416" s="12">
        <v>-5.0000000000000001E-3</v>
      </c>
      <c r="J416" s="16">
        <f t="shared" si="30"/>
        <v>1.7543859649122862E-2</v>
      </c>
      <c r="K416" s="15">
        <f t="shared" si="31"/>
        <v>16973.06315789479</v>
      </c>
      <c r="L416" s="15">
        <f t="shared" si="32"/>
        <v>998949.63215789478</v>
      </c>
      <c r="M416" s="13" t="str">
        <f t="shared" si="33"/>
        <v>Budget 1Y</v>
      </c>
      <c r="N416" s="13" t="str">
        <f t="shared" si="34"/>
        <v>PASS</v>
      </c>
    </row>
    <row r="417" spans="1:14">
      <c r="A417" s="11">
        <v>46539</v>
      </c>
      <c r="B417" s="6" t="s">
        <v>74</v>
      </c>
      <c r="C417" s="6" t="s">
        <v>1144</v>
      </c>
      <c r="D417" s="6">
        <v>58</v>
      </c>
      <c r="E417" s="24">
        <v>343490.92</v>
      </c>
      <c r="F417" s="6">
        <v>57</v>
      </c>
      <c r="G417" s="12">
        <v>0.01</v>
      </c>
      <c r="H417" s="12">
        <v>-4.0000000000000001E-3</v>
      </c>
      <c r="I417" s="12">
        <v>-5.0000000000000001E-3</v>
      </c>
      <c r="J417" s="16">
        <f t="shared" si="30"/>
        <v>1.7543859649122862E-2</v>
      </c>
      <c r="K417" s="15">
        <f t="shared" si="31"/>
        <v>6026.1564912280883</v>
      </c>
      <c r="L417" s="15">
        <f t="shared" si="32"/>
        <v>349860.56741122808</v>
      </c>
      <c r="M417" s="13" t="str">
        <f t="shared" si="33"/>
        <v>Budget 1Y</v>
      </c>
      <c r="N417" s="13" t="str">
        <f t="shared" si="34"/>
        <v>PASS</v>
      </c>
    </row>
    <row r="418" spans="1:14">
      <c r="A418" s="11">
        <v>46539</v>
      </c>
      <c r="B418" s="6" t="s">
        <v>74</v>
      </c>
      <c r="C418" s="6" t="s">
        <v>1145</v>
      </c>
      <c r="D418" s="6">
        <v>58</v>
      </c>
      <c r="E418" s="24">
        <v>614491.37</v>
      </c>
      <c r="F418" s="6">
        <v>57</v>
      </c>
      <c r="G418" s="12">
        <v>0.01</v>
      </c>
      <c r="H418" s="12">
        <v>1.7999999999999999E-2</v>
      </c>
      <c r="I418" s="12">
        <v>-5.0000000000000001E-3</v>
      </c>
      <c r="J418" s="16">
        <f t="shared" si="30"/>
        <v>1.7543859649122862E-2</v>
      </c>
      <c r="K418" s="15">
        <f t="shared" si="31"/>
        <v>10780.550350877227</v>
      </c>
      <c r="L418" s="15">
        <f t="shared" si="32"/>
        <v>639405.22186087724</v>
      </c>
      <c r="M418" s="13" t="str">
        <f t="shared" si="33"/>
        <v>Budget 1Y</v>
      </c>
      <c r="N418" s="13" t="str">
        <f t="shared" si="34"/>
        <v>PASS</v>
      </c>
    </row>
    <row r="419" spans="1:14">
      <c r="A419" s="11">
        <v>46539</v>
      </c>
      <c r="B419" s="6" t="s">
        <v>77</v>
      </c>
      <c r="C419" s="6" t="s">
        <v>1143</v>
      </c>
      <c r="D419" s="6">
        <v>16</v>
      </c>
      <c r="E419" s="24">
        <v>228686.55</v>
      </c>
      <c r="F419" s="6">
        <v>15</v>
      </c>
      <c r="G419" s="12">
        <v>6.0000000000000001E-3</v>
      </c>
      <c r="H419" s="12">
        <v>0.01</v>
      </c>
      <c r="I419" s="12">
        <v>-5.0000000000000001E-3</v>
      </c>
      <c r="J419" s="16">
        <f t="shared" si="30"/>
        <v>6.6666666666666652E-2</v>
      </c>
      <c r="K419" s="15">
        <f t="shared" si="31"/>
        <v>15245.769999999995</v>
      </c>
      <c r="L419" s="15">
        <f t="shared" si="32"/>
        <v>246447.87204999998</v>
      </c>
      <c r="M419" s="13" t="str">
        <f t="shared" si="33"/>
        <v>Budget 1Y</v>
      </c>
      <c r="N419" s="13" t="str">
        <f t="shared" si="34"/>
        <v>PASS</v>
      </c>
    </row>
    <row r="420" spans="1:14">
      <c r="A420" s="11">
        <v>46539</v>
      </c>
      <c r="B420" s="6" t="s">
        <v>77</v>
      </c>
      <c r="C420" s="6" t="s">
        <v>1144</v>
      </c>
      <c r="D420" s="6">
        <v>16</v>
      </c>
      <c r="E420" s="24">
        <v>84507.88</v>
      </c>
      <c r="F420" s="6">
        <v>15</v>
      </c>
      <c r="G420" s="12">
        <v>6.0000000000000001E-3</v>
      </c>
      <c r="H420" s="12">
        <v>-4.0000000000000001E-3</v>
      </c>
      <c r="I420" s="12">
        <v>-5.0000000000000001E-3</v>
      </c>
      <c r="J420" s="16">
        <f t="shared" si="30"/>
        <v>6.6666666666666652E-2</v>
      </c>
      <c r="K420" s="15">
        <f t="shared" si="31"/>
        <v>5633.8586666666661</v>
      </c>
      <c r="L420" s="15">
        <f t="shared" si="32"/>
        <v>89888.215026666672</v>
      </c>
      <c r="M420" s="13" t="str">
        <f t="shared" si="33"/>
        <v>Budget 1Y</v>
      </c>
      <c r="N420" s="13" t="str">
        <f t="shared" si="34"/>
        <v>PASS</v>
      </c>
    </row>
    <row r="421" spans="1:14">
      <c r="A421" s="11">
        <v>46539</v>
      </c>
      <c r="B421" s="6" t="s">
        <v>77</v>
      </c>
      <c r="C421" s="6" t="s">
        <v>1145</v>
      </c>
      <c r="D421" s="6">
        <v>16</v>
      </c>
      <c r="E421" s="24">
        <v>120669.15</v>
      </c>
      <c r="F421" s="6">
        <v>15</v>
      </c>
      <c r="G421" s="12">
        <v>6.0000000000000001E-3</v>
      </c>
      <c r="H421" s="12">
        <v>1.7999999999999999E-2</v>
      </c>
      <c r="I421" s="12">
        <v>-5.0000000000000001E-3</v>
      </c>
      <c r="J421" s="16">
        <f t="shared" si="30"/>
        <v>6.6666666666666652E-2</v>
      </c>
      <c r="K421" s="15">
        <f t="shared" si="31"/>
        <v>8044.6099999999979</v>
      </c>
      <c r="L421" s="15">
        <f t="shared" si="32"/>
        <v>131006.47384999999</v>
      </c>
      <c r="M421" s="13" t="str">
        <f t="shared" si="33"/>
        <v>Budget 1Y</v>
      </c>
      <c r="N421" s="13" t="str">
        <f t="shared" si="34"/>
        <v>PASS</v>
      </c>
    </row>
    <row r="422" spans="1:14">
      <c r="A422" s="11">
        <v>46539</v>
      </c>
      <c r="B422" s="6" t="s">
        <v>80</v>
      </c>
      <c r="C422" s="6" t="s">
        <v>1143</v>
      </c>
      <c r="D422" s="6">
        <v>17</v>
      </c>
      <c r="E422" s="24">
        <v>284333.43</v>
      </c>
      <c r="F422" s="6">
        <v>18</v>
      </c>
      <c r="G422" s="12">
        <v>4.0000000000000001E-3</v>
      </c>
      <c r="H422" s="12">
        <v>0.01</v>
      </c>
      <c r="I422" s="12">
        <v>-5.0000000000000001E-3</v>
      </c>
      <c r="J422" s="16">
        <f t="shared" si="30"/>
        <v>-5.555555555555558E-2</v>
      </c>
      <c r="K422" s="15">
        <f t="shared" si="31"/>
        <v>-15796.301666666674</v>
      </c>
      <c r="L422" s="15">
        <f t="shared" si="32"/>
        <v>271096.12920333329</v>
      </c>
      <c r="M422" s="13" t="str">
        <f t="shared" si="33"/>
        <v>Budget 1Y</v>
      </c>
      <c r="N422" s="13" t="str">
        <f t="shared" si="34"/>
        <v>PASS</v>
      </c>
    </row>
    <row r="423" spans="1:14">
      <c r="A423" s="11">
        <v>46539</v>
      </c>
      <c r="B423" s="6" t="s">
        <v>80</v>
      </c>
      <c r="C423" s="6" t="s">
        <v>1144</v>
      </c>
      <c r="D423" s="6">
        <v>17</v>
      </c>
      <c r="E423" s="24">
        <v>84328.36</v>
      </c>
      <c r="F423" s="6">
        <v>18</v>
      </c>
      <c r="G423" s="12">
        <v>4.0000000000000001E-3</v>
      </c>
      <c r="H423" s="12">
        <v>-4.0000000000000001E-3</v>
      </c>
      <c r="I423" s="12">
        <v>-5.0000000000000001E-3</v>
      </c>
      <c r="J423" s="16">
        <f t="shared" si="30"/>
        <v>-5.555555555555558E-2</v>
      </c>
      <c r="K423" s="15">
        <f t="shared" si="31"/>
        <v>-4684.9088888888909</v>
      </c>
      <c r="L423" s="15">
        <f t="shared" si="32"/>
        <v>79221.809311111108</v>
      </c>
      <c r="M423" s="13" t="str">
        <f t="shared" si="33"/>
        <v>Budget 1Y</v>
      </c>
      <c r="N423" s="13" t="str">
        <f t="shared" si="34"/>
        <v>PASS</v>
      </c>
    </row>
    <row r="424" spans="1:14">
      <c r="A424" s="11">
        <v>46539</v>
      </c>
      <c r="B424" s="6" t="s">
        <v>80</v>
      </c>
      <c r="C424" s="6" t="s">
        <v>1145</v>
      </c>
      <c r="D424" s="6">
        <v>17</v>
      </c>
      <c r="E424" s="24">
        <v>152944.85</v>
      </c>
      <c r="F424" s="6">
        <v>18</v>
      </c>
      <c r="G424" s="12">
        <v>4.0000000000000001E-3</v>
      </c>
      <c r="H424" s="12">
        <v>1.7999999999999999E-2</v>
      </c>
      <c r="I424" s="12">
        <v>-5.0000000000000001E-3</v>
      </c>
      <c r="J424" s="16">
        <f t="shared" si="30"/>
        <v>-5.555555555555558E-2</v>
      </c>
      <c r="K424" s="15">
        <f t="shared" si="31"/>
        <v>-8496.9361111111157</v>
      </c>
      <c r="L424" s="15">
        <f t="shared" si="32"/>
        <v>147047.9763388889</v>
      </c>
      <c r="M424" s="13" t="str">
        <f t="shared" si="33"/>
        <v>Budget 1Y</v>
      </c>
      <c r="N424" s="13" t="str">
        <f t="shared" si="34"/>
        <v>PASS</v>
      </c>
    </row>
    <row r="425" spans="1:14">
      <c r="A425" s="11">
        <v>46539</v>
      </c>
      <c r="B425" s="6" t="s">
        <v>82</v>
      </c>
      <c r="C425" s="6" t="s">
        <v>1143</v>
      </c>
      <c r="D425" s="6">
        <v>20</v>
      </c>
      <c r="E425" s="24">
        <v>306576.31</v>
      </c>
      <c r="F425" s="6">
        <v>17</v>
      </c>
      <c r="G425" s="12">
        <v>1.4999999999999999E-2</v>
      </c>
      <c r="H425" s="12">
        <v>0.01</v>
      </c>
      <c r="I425" s="12">
        <v>-5.0000000000000001E-3</v>
      </c>
      <c r="J425" s="16">
        <f t="shared" si="30"/>
        <v>0.17647058823529416</v>
      </c>
      <c r="K425" s="15">
        <f t="shared" si="31"/>
        <v>54101.701764705896</v>
      </c>
      <c r="L425" s="15">
        <f t="shared" si="32"/>
        <v>366809.5379647059</v>
      </c>
      <c r="M425" s="13" t="str">
        <f t="shared" si="33"/>
        <v>Budget 1Y</v>
      </c>
      <c r="N425" s="13" t="str">
        <f t="shared" si="34"/>
        <v>PASS</v>
      </c>
    </row>
    <row r="426" spans="1:14">
      <c r="A426" s="11">
        <v>46539</v>
      </c>
      <c r="B426" s="6" t="s">
        <v>82</v>
      </c>
      <c r="C426" s="6" t="s">
        <v>1144</v>
      </c>
      <c r="D426" s="6">
        <v>20</v>
      </c>
      <c r="E426" s="24">
        <v>110702.21</v>
      </c>
      <c r="F426" s="6">
        <v>17</v>
      </c>
      <c r="G426" s="12">
        <v>1.4999999999999999E-2</v>
      </c>
      <c r="H426" s="12">
        <v>-4.0000000000000001E-3</v>
      </c>
      <c r="I426" s="12">
        <v>-5.0000000000000001E-3</v>
      </c>
      <c r="J426" s="16">
        <f t="shared" si="30"/>
        <v>0.17647058823529416</v>
      </c>
      <c r="K426" s="15">
        <f t="shared" si="31"/>
        <v>19535.684117647063</v>
      </c>
      <c r="L426" s="15">
        <f t="shared" si="32"/>
        <v>130902.10737764707</v>
      </c>
      <c r="M426" s="13" t="str">
        <f t="shared" si="33"/>
        <v>Budget 1Y</v>
      </c>
      <c r="N426" s="13" t="str">
        <f t="shared" si="34"/>
        <v>PASS</v>
      </c>
    </row>
    <row r="427" spans="1:14">
      <c r="A427" s="11">
        <v>46539</v>
      </c>
      <c r="B427" s="6" t="s">
        <v>82</v>
      </c>
      <c r="C427" s="6" t="s">
        <v>1145</v>
      </c>
      <c r="D427" s="6">
        <v>20</v>
      </c>
      <c r="E427" s="24">
        <v>172389.21</v>
      </c>
      <c r="F427" s="6">
        <v>17</v>
      </c>
      <c r="G427" s="12">
        <v>1.4999999999999999E-2</v>
      </c>
      <c r="H427" s="12">
        <v>1.7999999999999999E-2</v>
      </c>
      <c r="I427" s="12">
        <v>-5.0000000000000001E-3</v>
      </c>
      <c r="J427" s="16">
        <f t="shared" si="30"/>
        <v>0.17647058823529416</v>
      </c>
      <c r="K427" s="15">
        <f t="shared" si="31"/>
        <v>30421.625294117654</v>
      </c>
      <c r="L427" s="15">
        <f t="shared" si="32"/>
        <v>207637.73317411766</v>
      </c>
      <c r="M427" s="13" t="str">
        <f t="shared" si="33"/>
        <v>Budget 1Y</v>
      </c>
      <c r="N427" s="13" t="str">
        <f t="shared" si="34"/>
        <v>PASS</v>
      </c>
    </row>
    <row r="428" spans="1:14">
      <c r="A428" s="11">
        <v>46539</v>
      </c>
      <c r="B428" s="6" t="s">
        <v>83</v>
      </c>
      <c r="C428" s="6" t="s">
        <v>1143</v>
      </c>
      <c r="D428" s="6">
        <v>24</v>
      </c>
      <c r="E428" s="24">
        <v>409472.32</v>
      </c>
      <c r="F428" s="6">
        <v>21</v>
      </c>
      <c r="G428" s="12">
        <v>5.0000000000000001E-3</v>
      </c>
      <c r="H428" s="12">
        <v>0.01</v>
      </c>
      <c r="I428" s="12">
        <v>-5.0000000000000001E-3</v>
      </c>
      <c r="J428" s="16">
        <f t="shared" si="30"/>
        <v>0.14285714285714279</v>
      </c>
      <c r="K428" s="15">
        <f t="shared" si="31"/>
        <v>58496.04571428569</v>
      </c>
      <c r="L428" s="15">
        <f t="shared" si="32"/>
        <v>472063.0889142857</v>
      </c>
      <c r="M428" s="13" t="str">
        <f t="shared" si="33"/>
        <v>Budget 1Y</v>
      </c>
      <c r="N428" s="13" t="str">
        <f t="shared" si="34"/>
        <v>PASS</v>
      </c>
    </row>
    <row r="429" spans="1:14">
      <c r="A429" s="11">
        <v>46539</v>
      </c>
      <c r="B429" s="6" t="s">
        <v>83</v>
      </c>
      <c r="C429" s="6" t="s">
        <v>1144</v>
      </c>
      <c r="D429" s="6">
        <v>24</v>
      </c>
      <c r="E429" s="24">
        <v>137031.72</v>
      </c>
      <c r="F429" s="6">
        <v>21</v>
      </c>
      <c r="G429" s="12">
        <v>5.0000000000000001E-3</v>
      </c>
      <c r="H429" s="12">
        <v>-4.0000000000000001E-3</v>
      </c>
      <c r="I429" s="12">
        <v>-5.0000000000000001E-3</v>
      </c>
      <c r="J429" s="16">
        <f t="shared" si="30"/>
        <v>0.14285714285714279</v>
      </c>
      <c r="K429" s="15">
        <f t="shared" si="31"/>
        <v>19575.959999999992</v>
      </c>
      <c r="L429" s="15">
        <f t="shared" si="32"/>
        <v>156059.55312</v>
      </c>
      <c r="M429" s="13" t="str">
        <f t="shared" si="33"/>
        <v>Budget 1Y</v>
      </c>
      <c r="N429" s="13" t="str">
        <f t="shared" si="34"/>
        <v>PASS</v>
      </c>
    </row>
    <row r="430" spans="1:14">
      <c r="A430" s="11">
        <v>46539</v>
      </c>
      <c r="B430" s="6" t="s">
        <v>83</v>
      </c>
      <c r="C430" s="6" t="s">
        <v>1145</v>
      </c>
      <c r="D430" s="6">
        <v>24</v>
      </c>
      <c r="E430" s="24">
        <v>195008.02</v>
      </c>
      <c r="F430" s="6">
        <v>21</v>
      </c>
      <c r="G430" s="12">
        <v>5.0000000000000001E-3</v>
      </c>
      <c r="H430" s="12">
        <v>1.7999999999999999E-2</v>
      </c>
      <c r="I430" s="12">
        <v>-5.0000000000000001E-3</v>
      </c>
      <c r="J430" s="16">
        <f t="shared" si="30"/>
        <v>0.14285714285714279</v>
      </c>
      <c r="K430" s="15">
        <f t="shared" si="31"/>
        <v>27858.288571428558</v>
      </c>
      <c r="L430" s="15">
        <f t="shared" si="32"/>
        <v>226376.45293142856</v>
      </c>
      <c r="M430" s="13" t="str">
        <f t="shared" si="33"/>
        <v>Budget 1Y</v>
      </c>
      <c r="N430" s="13" t="str">
        <f t="shared" si="34"/>
        <v>PASS</v>
      </c>
    </row>
    <row r="431" spans="1:14">
      <c r="A431" s="11">
        <v>46539</v>
      </c>
      <c r="B431" s="6" t="s">
        <v>84</v>
      </c>
      <c r="C431" s="6" t="s">
        <v>1143</v>
      </c>
      <c r="D431" s="6">
        <v>24</v>
      </c>
      <c r="E431" s="24">
        <v>426800.18</v>
      </c>
      <c r="F431" s="6">
        <v>26</v>
      </c>
      <c r="G431" s="12">
        <v>1.2E-2</v>
      </c>
      <c r="H431" s="12">
        <v>0.01</v>
      </c>
      <c r="I431" s="12">
        <v>-5.0000000000000001E-3</v>
      </c>
      <c r="J431" s="16">
        <f t="shared" si="30"/>
        <v>-7.6923076923076872E-2</v>
      </c>
      <c r="K431" s="15">
        <f t="shared" si="31"/>
        <v>-32830.783076923057</v>
      </c>
      <c r="L431" s="15">
        <f t="shared" si="32"/>
        <v>401224.99998307694</v>
      </c>
      <c r="M431" s="13" t="str">
        <f t="shared" si="33"/>
        <v>Budget 1Y</v>
      </c>
      <c r="N431" s="13" t="str">
        <f t="shared" si="34"/>
        <v>PASS</v>
      </c>
    </row>
    <row r="432" spans="1:14">
      <c r="A432" s="11">
        <v>46539</v>
      </c>
      <c r="B432" s="6" t="s">
        <v>84</v>
      </c>
      <c r="C432" s="6" t="s">
        <v>1144</v>
      </c>
      <c r="D432" s="6">
        <v>24</v>
      </c>
      <c r="E432" s="24">
        <v>151522.17000000001</v>
      </c>
      <c r="F432" s="6">
        <v>26</v>
      </c>
      <c r="G432" s="12">
        <v>1.2E-2</v>
      </c>
      <c r="H432" s="12">
        <v>-4.0000000000000001E-3</v>
      </c>
      <c r="I432" s="12">
        <v>-5.0000000000000001E-3</v>
      </c>
      <c r="J432" s="16">
        <f t="shared" si="30"/>
        <v>-7.6923076923076872E-2</v>
      </c>
      <c r="K432" s="15">
        <f t="shared" si="31"/>
        <v>-11655.551538461532</v>
      </c>
      <c r="L432" s="15">
        <f t="shared" si="32"/>
        <v>140321.18497153849</v>
      </c>
      <c r="M432" s="13" t="str">
        <f t="shared" si="33"/>
        <v>Budget 1Y</v>
      </c>
      <c r="N432" s="13" t="str">
        <f t="shared" si="34"/>
        <v>PASS</v>
      </c>
    </row>
    <row r="433" spans="1:14">
      <c r="A433" s="11">
        <v>46539</v>
      </c>
      <c r="B433" s="6" t="s">
        <v>84</v>
      </c>
      <c r="C433" s="6" t="s">
        <v>1145</v>
      </c>
      <c r="D433" s="6">
        <v>24</v>
      </c>
      <c r="E433" s="24">
        <v>226235.66</v>
      </c>
      <c r="F433" s="6">
        <v>26</v>
      </c>
      <c r="G433" s="12">
        <v>1.2E-2</v>
      </c>
      <c r="H433" s="12">
        <v>1.7999999999999999E-2</v>
      </c>
      <c r="I433" s="12">
        <v>-5.0000000000000001E-3</v>
      </c>
      <c r="J433" s="16">
        <f t="shared" si="30"/>
        <v>-7.6923076923076872E-2</v>
      </c>
      <c r="K433" s="15">
        <f t="shared" si="31"/>
        <v>-17402.743076923067</v>
      </c>
      <c r="L433" s="15">
        <f t="shared" si="32"/>
        <v>214488.80842307693</v>
      </c>
      <c r="M433" s="13" t="str">
        <f t="shared" si="33"/>
        <v>Budget 1Y</v>
      </c>
      <c r="N433" s="13" t="str">
        <f t="shared" si="34"/>
        <v>PASS</v>
      </c>
    </row>
    <row r="434" spans="1:14">
      <c r="A434" s="11">
        <v>46569</v>
      </c>
      <c r="B434" s="6" t="s">
        <v>53</v>
      </c>
      <c r="C434" s="6" t="s">
        <v>1143</v>
      </c>
      <c r="D434" s="6">
        <v>8</v>
      </c>
      <c r="E434" s="24">
        <v>141459.01</v>
      </c>
      <c r="F434" s="6">
        <v>8</v>
      </c>
      <c r="G434" s="12">
        <v>1.7999999999999999E-2</v>
      </c>
      <c r="H434" s="12">
        <v>0.01</v>
      </c>
      <c r="I434" s="12">
        <v>-5.0000000000000001E-3</v>
      </c>
      <c r="J434" s="16">
        <f t="shared" si="30"/>
        <v>0</v>
      </c>
      <c r="K434" s="15">
        <f t="shared" si="31"/>
        <v>0</v>
      </c>
      <c r="L434" s="15">
        <f t="shared" si="32"/>
        <v>144712.56723000002</v>
      </c>
      <c r="M434" s="13" t="str">
        <f t="shared" si="33"/>
        <v>Budget 1Y</v>
      </c>
      <c r="N434" s="13" t="str">
        <f t="shared" si="34"/>
        <v>PASS</v>
      </c>
    </row>
    <row r="435" spans="1:14">
      <c r="A435" s="11">
        <v>46569</v>
      </c>
      <c r="B435" s="6" t="s">
        <v>53</v>
      </c>
      <c r="C435" s="6" t="s">
        <v>1144</v>
      </c>
      <c r="D435" s="6">
        <v>8</v>
      </c>
      <c r="E435" s="24">
        <v>45351.1</v>
      </c>
      <c r="F435" s="6">
        <v>8</v>
      </c>
      <c r="G435" s="12">
        <v>1.7999999999999999E-2</v>
      </c>
      <c r="H435" s="12">
        <v>-4.0000000000000001E-3</v>
      </c>
      <c r="I435" s="12">
        <v>-5.0000000000000001E-3</v>
      </c>
      <c r="J435" s="16">
        <f t="shared" si="30"/>
        <v>0</v>
      </c>
      <c r="K435" s="15">
        <f t="shared" si="31"/>
        <v>0</v>
      </c>
      <c r="L435" s="15">
        <f t="shared" si="32"/>
        <v>45759.259899999997</v>
      </c>
      <c r="M435" s="13" t="str">
        <f t="shared" si="33"/>
        <v>Budget 1Y</v>
      </c>
      <c r="N435" s="13" t="str">
        <f t="shared" si="34"/>
        <v>PASS</v>
      </c>
    </row>
    <row r="436" spans="1:14">
      <c r="A436" s="11">
        <v>46569</v>
      </c>
      <c r="B436" s="6" t="s">
        <v>53</v>
      </c>
      <c r="C436" s="6" t="s">
        <v>1145</v>
      </c>
      <c r="D436" s="6">
        <v>8</v>
      </c>
      <c r="E436" s="24">
        <v>73666.679999999993</v>
      </c>
      <c r="F436" s="6">
        <v>8</v>
      </c>
      <c r="G436" s="12">
        <v>1.7999999999999999E-2</v>
      </c>
      <c r="H436" s="12">
        <v>1.7999999999999999E-2</v>
      </c>
      <c r="I436" s="12">
        <v>-5.0000000000000001E-3</v>
      </c>
      <c r="J436" s="16">
        <f t="shared" si="30"/>
        <v>0</v>
      </c>
      <c r="K436" s="15">
        <f t="shared" si="31"/>
        <v>0</v>
      </c>
      <c r="L436" s="15">
        <f t="shared" si="32"/>
        <v>75950.347079999992</v>
      </c>
      <c r="M436" s="13" t="str">
        <f t="shared" si="33"/>
        <v>Budget 1Y</v>
      </c>
      <c r="N436" s="13" t="str">
        <f t="shared" si="34"/>
        <v>PASS</v>
      </c>
    </row>
    <row r="437" spans="1:14">
      <c r="A437" s="11">
        <v>46569</v>
      </c>
      <c r="B437" s="6" t="s">
        <v>57</v>
      </c>
      <c r="C437" s="6" t="s">
        <v>1143</v>
      </c>
      <c r="D437" s="6">
        <v>10</v>
      </c>
      <c r="E437" s="24">
        <v>93033.48</v>
      </c>
      <c r="F437" s="6">
        <v>10</v>
      </c>
      <c r="G437" s="12">
        <v>6.0000000000000001E-3</v>
      </c>
      <c r="H437" s="12">
        <v>0.01</v>
      </c>
      <c r="I437" s="12">
        <v>-5.0000000000000001E-3</v>
      </c>
      <c r="J437" s="16">
        <f t="shared" si="30"/>
        <v>0</v>
      </c>
      <c r="K437" s="15">
        <f t="shared" si="31"/>
        <v>0</v>
      </c>
      <c r="L437" s="15">
        <f t="shared" si="32"/>
        <v>94056.848279999991</v>
      </c>
      <c r="M437" s="13" t="str">
        <f t="shared" si="33"/>
        <v>Budget 1Y</v>
      </c>
      <c r="N437" s="13" t="str">
        <f t="shared" si="34"/>
        <v>PASS</v>
      </c>
    </row>
    <row r="438" spans="1:14">
      <c r="A438" s="11">
        <v>46569</v>
      </c>
      <c r="B438" s="6" t="s">
        <v>57</v>
      </c>
      <c r="C438" s="6" t="s">
        <v>1144</v>
      </c>
      <c r="D438" s="6">
        <v>10</v>
      </c>
      <c r="E438" s="24">
        <v>33091.980000000003</v>
      </c>
      <c r="F438" s="6">
        <v>10</v>
      </c>
      <c r="G438" s="12">
        <v>6.0000000000000001E-3</v>
      </c>
      <c r="H438" s="12">
        <v>-4.0000000000000001E-3</v>
      </c>
      <c r="I438" s="12">
        <v>-5.0000000000000001E-3</v>
      </c>
      <c r="J438" s="16">
        <f t="shared" si="30"/>
        <v>0</v>
      </c>
      <c r="K438" s="15">
        <f t="shared" si="31"/>
        <v>0</v>
      </c>
      <c r="L438" s="15">
        <f t="shared" si="32"/>
        <v>32992.704060000004</v>
      </c>
      <c r="M438" s="13" t="str">
        <f t="shared" si="33"/>
        <v>Budget 1Y</v>
      </c>
      <c r="N438" s="13" t="str">
        <f t="shared" si="34"/>
        <v>PASS</v>
      </c>
    </row>
    <row r="439" spans="1:14">
      <c r="A439" s="11">
        <v>46569</v>
      </c>
      <c r="B439" s="6" t="s">
        <v>57</v>
      </c>
      <c r="C439" s="6" t="s">
        <v>1145</v>
      </c>
      <c r="D439" s="6">
        <v>10</v>
      </c>
      <c r="E439" s="24">
        <v>43169.26</v>
      </c>
      <c r="F439" s="6">
        <v>10</v>
      </c>
      <c r="G439" s="12">
        <v>6.0000000000000001E-3</v>
      </c>
      <c r="H439" s="12">
        <v>1.7999999999999999E-2</v>
      </c>
      <c r="I439" s="12">
        <v>-5.0000000000000001E-3</v>
      </c>
      <c r="J439" s="16">
        <f t="shared" si="30"/>
        <v>0</v>
      </c>
      <c r="K439" s="15">
        <f t="shared" si="31"/>
        <v>0</v>
      </c>
      <c r="L439" s="15">
        <f t="shared" si="32"/>
        <v>43989.475940000004</v>
      </c>
      <c r="M439" s="13" t="str">
        <f t="shared" si="33"/>
        <v>Budget 1Y</v>
      </c>
      <c r="N439" s="13" t="str">
        <f t="shared" si="34"/>
        <v>PASS</v>
      </c>
    </row>
    <row r="440" spans="1:14">
      <c r="A440" s="11">
        <v>46569</v>
      </c>
      <c r="B440" s="6" t="s">
        <v>61</v>
      </c>
      <c r="C440" s="6" t="s">
        <v>1143</v>
      </c>
      <c r="D440" s="6">
        <v>9</v>
      </c>
      <c r="E440" s="24">
        <v>111275.54</v>
      </c>
      <c r="F440" s="6">
        <v>8</v>
      </c>
      <c r="G440" s="12">
        <v>0</v>
      </c>
      <c r="H440" s="12">
        <v>0.01</v>
      </c>
      <c r="I440" s="12">
        <v>-5.0000000000000001E-3</v>
      </c>
      <c r="J440" s="16">
        <f t="shared" si="30"/>
        <v>0.125</v>
      </c>
      <c r="K440" s="15">
        <f t="shared" si="31"/>
        <v>13909.442499999999</v>
      </c>
      <c r="L440" s="15">
        <f t="shared" si="32"/>
        <v>125741.3602</v>
      </c>
      <c r="M440" s="13" t="str">
        <f t="shared" si="33"/>
        <v>Budget 1Y</v>
      </c>
      <c r="N440" s="13" t="str">
        <f t="shared" si="34"/>
        <v>PASS</v>
      </c>
    </row>
    <row r="441" spans="1:14">
      <c r="A441" s="11">
        <v>46569</v>
      </c>
      <c r="B441" s="6" t="s">
        <v>61</v>
      </c>
      <c r="C441" s="6" t="s">
        <v>1144</v>
      </c>
      <c r="D441" s="6">
        <v>9</v>
      </c>
      <c r="E441" s="24">
        <v>37989.1</v>
      </c>
      <c r="F441" s="6">
        <v>8</v>
      </c>
      <c r="G441" s="12">
        <v>0</v>
      </c>
      <c r="H441" s="12">
        <v>-4.0000000000000001E-3</v>
      </c>
      <c r="I441" s="12">
        <v>-5.0000000000000001E-3</v>
      </c>
      <c r="J441" s="16">
        <f t="shared" si="30"/>
        <v>0.125</v>
      </c>
      <c r="K441" s="15">
        <f t="shared" si="31"/>
        <v>4748.6374999999998</v>
      </c>
      <c r="L441" s="15">
        <f t="shared" si="32"/>
        <v>42395.835599999999</v>
      </c>
      <c r="M441" s="13" t="str">
        <f t="shared" si="33"/>
        <v>Budget 1Y</v>
      </c>
      <c r="N441" s="13" t="str">
        <f t="shared" si="34"/>
        <v>PASS</v>
      </c>
    </row>
    <row r="442" spans="1:14">
      <c r="A442" s="11">
        <v>46569</v>
      </c>
      <c r="B442" s="6" t="s">
        <v>61</v>
      </c>
      <c r="C442" s="6" t="s">
        <v>1145</v>
      </c>
      <c r="D442" s="6">
        <v>9</v>
      </c>
      <c r="E442" s="24">
        <v>54343.89</v>
      </c>
      <c r="F442" s="6">
        <v>8</v>
      </c>
      <c r="G442" s="12">
        <v>0</v>
      </c>
      <c r="H442" s="12">
        <v>1.7999999999999999E-2</v>
      </c>
      <c r="I442" s="12">
        <v>-5.0000000000000001E-3</v>
      </c>
      <c r="J442" s="16">
        <f t="shared" si="30"/>
        <v>0.125</v>
      </c>
      <c r="K442" s="15">
        <f t="shared" si="31"/>
        <v>6792.9862499999999</v>
      </c>
      <c r="L442" s="15">
        <f t="shared" si="32"/>
        <v>61843.346819999999</v>
      </c>
      <c r="M442" s="13" t="str">
        <f t="shared" si="33"/>
        <v>Budget 1Y</v>
      </c>
      <c r="N442" s="13" t="str">
        <f t="shared" si="34"/>
        <v>PASS</v>
      </c>
    </row>
    <row r="443" spans="1:14">
      <c r="A443" s="11">
        <v>46569</v>
      </c>
      <c r="B443" s="6" t="s">
        <v>65</v>
      </c>
      <c r="C443" s="6" t="s">
        <v>1143</v>
      </c>
      <c r="D443" s="6">
        <v>16</v>
      </c>
      <c r="E443" s="24">
        <v>245155.07</v>
      </c>
      <c r="F443" s="6">
        <v>16</v>
      </c>
      <c r="G443" s="12">
        <v>0.02</v>
      </c>
      <c r="H443" s="12">
        <v>0.01</v>
      </c>
      <c r="I443" s="12">
        <v>-5.0000000000000001E-3</v>
      </c>
      <c r="J443" s="16">
        <f t="shared" si="30"/>
        <v>0</v>
      </c>
      <c r="K443" s="15">
        <f t="shared" si="31"/>
        <v>0</v>
      </c>
      <c r="L443" s="15">
        <f t="shared" si="32"/>
        <v>251283.94675</v>
      </c>
      <c r="M443" s="13" t="str">
        <f t="shared" si="33"/>
        <v>Budget 1Y</v>
      </c>
      <c r="N443" s="13" t="str">
        <f t="shared" si="34"/>
        <v>PASS</v>
      </c>
    </row>
    <row r="444" spans="1:14">
      <c r="A444" s="11">
        <v>46569</v>
      </c>
      <c r="B444" s="6" t="s">
        <v>65</v>
      </c>
      <c r="C444" s="6" t="s">
        <v>1144</v>
      </c>
      <c r="D444" s="6">
        <v>16</v>
      </c>
      <c r="E444" s="24">
        <v>87649.08</v>
      </c>
      <c r="F444" s="6">
        <v>16</v>
      </c>
      <c r="G444" s="12">
        <v>0.02</v>
      </c>
      <c r="H444" s="12">
        <v>-4.0000000000000001E-3</v>
      </c>
      <c r="I444" s="12">
        <v>-5.0000000000000001E-3</v>
      </c>
      <c r="J444" s="16">
        <f t="shared" si="30"/>
        <v>0</v>
      </c>
      <c r="K444" s="15">
        <f t="shared" si="31"/>
        <v>0</v>
      </c>
      <c r="L444" s="15">
        <f t="shared" si="32"/>
        <v>88613.219880000004</v>
      </c>
      <c r="M444" s="13" t="str">
        <f t="shared" si="33"/>
        <v>Budget 1Y</v>
      </c>
      <c r="N444" s="13" t="str">
        <f t="shared" si="34"/>
        <v>PASS</v>
      </c>
    </row>
    <row r="445" spans="1:14">
      <c r="A445" s="11">
        <v>46569</v>
      </c>
      <c r="B445" s="6" t="s">
        <v>65</v>
      </c>
      <c r="C445" s="6" t="s">
        <v>1145</v>
      </c>
      <c r="D445" s="6">
        <v>16</v>
      </c>
      <c r="E445" s="24">
        <v>125402.07</v>
      </c>
      <c r="F445" s="6">
        <v>16</v>
      </c>
      <c r="G445" s="12">
        <v>0.02</v>
      </c>
      <c r="H445" s="12">
        <v>1.7999999999999999E-2</v>
      </c>
      <c r="I445" s="12">
        <v>-5.0000000000000001E-3</v>
      </c>
      <c r="J445" s="16">
        <f t="shared" si="30"/>
        <v>0</v>
      </c>
      <c r="K445" s="15">
        <f t="shared" si="31"/>
        <v>0</v>
      </c>
      <c r="L445" s="15">
        <f t="shared" si="32"/>
        <v>129540.33831000001</v>
      </c>
      <c r="M445" s="13" t="str">
        <f t="shared" si="33"/>
        <v>Budget 1Y</v>
      </c>
      <c r="N445" s="13" t="str">
        <f t="shared" si="34"/>
        <v>PASS</v>
      </c>
    </row>
    <row r="446" spans="1:14">
      <c r="A446" s="11">
        <v>46569</v>
      </c>
      <c r="B446" s="6" t="s">
        <v>68</v>
      </c>
      <c r="C446" s="6" t="s">
        <v>1143</v>
      </c>
      <c r="D446" s="6">
        <v>18</v>
      </c>
      <c r="E446" s="24">
        <v>203033.81</v>
      </c>
      <c r="F446" s="6">
        <v>18</v>
      </c>
      <c r="G446" s="12">
        <v>0</v>
      </c>
      <c r="H446" s="12">
        <v>0.01</v>
      </c>
      <c r="I446" s="12">
        <v>-5.0000000000000001E-3</v>
      </c>
      <c r="J446" s="16">
        <f t="shared" si="30"/>
        <v>0</v>
      </c>
      <c r="K446" s="15">
        <f t="shared" si="31"/>
        <v>0</v>
      </c>
      <c r="L446" s="15">
        <f t="shared" si="32"/>
        <v>204048.97904999999</v>
      </c>
      <c r="M446" s="13" t="str">
        <f t="shared" si="33"/>
        <v>Budget 1Y</v>
      </c>
      <c r="N446" s="13" t="str">
        <f t="shared" si="34"/>
        <v>PASS</v>
      </c>
    </row>
    <row r="447" spans="1:14">
      <c r="A447" s="11">
        <v>46569</v>
      </c>
      <c r="B447" s="6" t="s">
        <v>68</v>
      </c>
      <c r="C447" s="6" t="s">
        <v>1144</v>
      </c>
      <c r="D447" s="6">
        <v>18</v>
      </c>
      <c r="E447" s="24">
        <v>77109.23</v>
      </c>
      <c r="F447" s="6">
        <v>18</v>
      </c>
      <c r="G447" s="12">
        <v>0</v>
      </c>
      <c r="H447" s="12">
        <v>-4.0000000000000001E-3</v>
      </c>
      <c r="I447" s="12">
        <v>-5.0000000000000001E-3</v>
      </c>
      <c r="J447" s="16">
        <f t="shared" si="30"/>
        <v>0</v>
      </c>
      <c r="K447" s="15">
        <f t="shared" si="31"/>
        <v>0</v>
      </c>
      <c r="L447" s="15">
        <f t="shared" si="32"/>
        <v>76415.246929999994</v>
      </c>
      <c r="M447" s="13" t="str">
        <f t="shared" si="33"/>
        <v>Budget 1Y</v>
      </c>
      <c r="N447" s="13" t="str">
        <f t="shared" si="34"/>
        <v>PASS</v>
      </c>
    </row>
    <row r="448" spans="1:14">
      <c r="A448" s="11">
        <v>46569</v>
      </c>
      <c r="B448" s="6" t="s">
        <v>68</v>
      </c>
      <c r="C448" s="6" t="s">
        <v>1145</v>
      </c>
      <c r="D448" s="6">
        <v>18</v>
      </c>
      <c r="E448" s="24">
        <v>118535.62</v>
      </c>
      <c r="F448" s="6">
        <v>18</v>
      </c>
      <c r="G448" s="12">
        <v>0</v>
      </c>
      <c r="H448" s="12">
        <v>1.7999999999999999E-2</v>
      </c>
      <c r="I448" s="12">
        <v>-5.0000000000000001E-3</v>
      </c>
      <c r="J448" s="16">
        <f t="shared" si="30"/>
        <v>0</v>
      </c>
      <c r="K448" s="15">
        <f t="shared" si="31"/>
        <v>0</v>
      </c>
      <c r="L448" s="15">
        <f t="shared" si="32"/>
        <v>120076.58305999999</v>
      </c>
      <c r="M448" s="13" t="str">
        <f t="shared" si="33"/>
        <v>Budget 1Y</v>
      </c>
      <c r="N448" s="13" t="str">
        <f t="shared" si="34"/>
        <v>PASS</v>
      </c>
    </row>
    <row r="449" spans="1:14">
      <c r="A449" s="11">
        <v>46569</v>
      </c>
      <c r="B449" s="6" t="s">
        <v>71</v>
      </c>
      <c r="C449" s="6" t="s">
        <v>1143</v>
      </c>
      <c r="D449" s="6">
        <v>14</v>
      </c>
      <c r="E449" s="24">
        <v>127180.5</v>
      </c>
      <c r="F449" s="6">
        <v>14</v>
      </c>
      <c r="G449" s="12">
        <v>8.0000000000000002E-3</v>
      </c>
      <c r="H449" s="12">
        <v>0.01</v>
      </c>
      <c r="I449" s="12">
        <v>-5.0000000000000001E-3</v>
      </c>
      <c r="J449" s="16">
        <f t="shared" si="30"/>
        <v>0</v>
      </c>
      <c r="K449" s="15">
        <f t="shared" si="31"/>
        <v>0</v>
      </c>
      <c r="L449" s="15">
        <f t="shared" si="32"/>
        <v>128833.8465</v>
      </c>
      <c r="M449" s="13" t="str">
        <f t="shared" si="33"/>
        <v>Budget 1Y</v>
      </c>
      <c r="N449" s="13" t="str">
        <f t="shared" si="34"/>
        <v>PASS</v>
      </c>
    </row>
    <row r="450" spans="1:14">
      <c r="A450" s="11">
        <v>46569</v>
      </c>
      <c r="B450" s="6" t="s">
        <v>71</v>
      </c>
      <c r="C450" s="6" t="s">
        <v>1144</v>
      </c>
      <c r="D450" s="6">
        <v>14</v>
      </c>
      <c r="E450" s="24">
        <v>46589.1</v>
      </c>
      <c r="F450" s="6">
        <v>14</v>
      </c>
      <c r="G450" s="12">
        <v>8.0000000000000002E-3</v>
      </c>
      <c r="H450" s="12">
        <v>-4.0000000000000001E-3</v>
      </c>
      <c r="I450" s="12">
        <v>-5.0000000000000001E-3</v>
      </c>
      <c r="J450" s="16">
        <f t="shared" ref="J450:J513" si="35">IFERROR(D450/F450-1,0)</f>
        <v>0</v>
      </c>
      <c r="K450" s="15">
        <f t="shared" ref="K450:K513" si="36">E450*J450</f>
        <v>0</v>
      </c>
      <c r="L450" s="15">
        <f t="shared" ref="L450:L513" si="37">E450+K450+E450*(G450+H450+I450)</f>
        <v>46542.510900000001</v>
      </c>
      <c r="M450" s="13" t="str">
        <f t="shared" ref="M450:M513" si="38">IF(YEAR(A450)=2026,"Current forecast",IF(YEAR(A450)=2027,"Budget 1Y","Strategic 3Y"))</f>
        <v>Budget 1Y</v>
      </c>
      <c r="N450" s="13" t="str">
        <f t="shared" ref="N450:N513" si="39">IF(L450&gt;=0,"PASS","FAIL")</f>
        <v>PASS</v>
      </c>
    </row>
    <row r="451" spans="1:14">
      <c r="A451" s="11">
        <v>46569</v>
      </c>
      <c r="B451" s="6" t="s">
        <v>71</v>
      </c>
      <c r="C451" s="6" t="s">
        <v>1145</v>
      </c>
      <c r="D451" s="6">
        <v>14</v>
      </c>
      <c r="E451" s="24">
        <v>77065.87</v>
      </c>
      <c r="F451" s="6">
        <v>14</v>
      </c>
      <c r="G451" s="12">
        <v>8.0000000000000002E-3</v>
      </c>
      <c r="H451" s="12">
        <v>1.7999999999999999E-2</v>
      </c>
      <c r="I451" s="12">
        <v>-5.0000000000000001E-3</v>
      </c>
      <c r="J451" s="16">
        <f t="shared" si="35"/>
        <v>0</v>
      </c>
      <c r="K451" s="15">
        <f t="shared" si="36"/>
        <v>0</v>
      </c>
      <c r="L451" s="15">
        <f t="shared" si="37"/>
        <v>78684.253270000001</v>
      </c>
      <c r="M451" s="13" t="str">
        <f t="shared" si="38"/>
        <v>Budget 1Y</v>
      </c>
      <c r="N451" s="13" t="str">
        <f t="shared" si="39"/>
        <v>PASS</v>
      </c>
    </row>
    <row r="452" spans="1:14">
      <c r="A452" s="11">
        <v>46569</v>
      </c>
      <c r="B452" s="6" t="s">
        <v>74</v>
      </c>
      <c r="C452" s="6" t="s">
        <v>1143</v>
      </c>
      <c r="D452" s="6">
        <v>58</v>
      </c>
      <c r="E452" s="24">
        <v>867842.67</v>
      </c>
      <c r="F452" s="6">
        <v>57</v>
      </c>
      <c r="G452" s="12">
        <v>0.01</v>
      </c>
      <c r="H452" s="12">
        <v>0.01</v>
      </c>
      <c r="I452" s="12">
        <v>-5.0000000000000001E-3</v>
      </c>
      <c r="J452" s="16">
        <f t="shared" si="35"/>
        <v>1.7543859649122862E-2</v>
      </c>
      <c r="K452" s="15">
        <f t="shared" si="36"/>
        <v>15225.310000000049</v>
      </c>
      <c r="L452" s="15">
        <f t="shared" si="37"/>
        <v>896085.62005000014</v>
      </c>
      <c r="M452" s="13" t="str">
        <f t="shared" si="38"/>
        <v>Budget 1Y</v>
      </c>
      <c r="N452" s="13" t="str">
        <f t="shared" si="39"/>
        <v>PASS</v>
      </c>
    </row>
    <row r="453" spans="1:14">
      <c r="A453" s="11">
        <v>46569</v>
      </c>
      <c r="B453" s="6" t="s">
        <v>74</v>
      </c>
      <c r="C453" s="6" t="s">
        <v>1144</v>
      </c>
      <c r="D453" s="6">
        <v>58</v>
      </c>
      <c r="E453" s="24">
        <v>312385</v>
      </c>
      <c r="F453" s="6">
        <v>57</v>
      </c>
      <c r="G453" s="12">
        <v>0.01</v>
      </c>
      <c r="H453" s="12">
        <v>-4.0000000000000001E-3</v>
      </c>
      <c r="I453" s="12">
        <v>-5.0000000000000001E-3</v>
      </c>
      <c r="J453" s="16">
        <f t="shared" si="35"/>
        <v>1.7543859649122862E-2</v>
      </c>
      <c r="K453" s="15">
        <f t="shared" si="36"/>
        <v>5480.4385964912453</v>
      </c>
      <c r="L453" s="15">
        <f t="shared" si="37"/>
        <v>318177.82359649125</v>
      </c>
      <c r="M453" s="13" t="str">
        <f t="shared" si="38"/>
        <v>Budget 1Y</v>
      </c>
      <c r="N453" s="13" t="str">
        <f t="shared" si="39"/>
        <v>PASS</v>
      </c>
    </row>
    <row r="454" spans="1:14">
      <c r="A454" s="11">
        <v>46569</v>
      </c>
      <c r="B454" s="6" t="s">
        <v>74</v>
      </c>
      <c r="C454" s="6" t="s">
        <v>1145</v>
      </c>
      <c r="D454" s="6">
        <v>58</v>
      </c>
      <c r="E454" s="24">
        <v>462905.88</v>
      </c>
      <c r="F454" s="6">
        <v>57</v>
      </c>
      <c r="G454" s="12">
        <v>0.01</v>
      </c>
      <c r="H454" s="12">
        <v>1.7999999999999999E-2</v>
      </c>
      <c r="I454" s="12">
        <v>-5.0000000000000001E-3</v>
      </c>
      <c r="J454" s="16">
        <f t="shared" si="35"/>
        <v>1.7543859649122862E-2</v>
      </c>
      <c r="K454" s="15">
        <f t="shared" si="36"/>
        <v>8121.1557894737098</v>
      </c>
      <c r="L454" s="15">
        <f t="shared" si="37"/>
        <v>481673.87102947372</v>
      </c>
      <c r="M454" s="13" t="str">
        <f t="shared" si="38"/>
        <v>Budget 1Y</v>
      </c>
      <c r="N454" s="13" t="str">
        <f t="shared" si="39"/>
        <v>PASS</v>
      </c>
    </row>
    <row r="455" spans="1:14">
      <c r="A455" s="11">
        <v>46569</v>
      </c>
      <c r="B455" s="6" t="s">
        <v>77</v>
      </c>
      <c r="C455" s="6" t="s">
        <v>1143</v>
      </c>
      <c r="D455" s="6">
        <v>16</v>
      </c>
      <c r="E455" s="24">
        <v>168139.9</v>
      </c>
      <c r="F455" s="6">
        <v>15</v>
      </c>
      <c r="G455" s="12">
        <v>6.0000000000000001E-3</v>
      </c>
      <c r="H455" s="12">
        <v>0.01</v>
      </c>
      <c r="I455" s="12">
        <v>-5.0000000000000001E-3</v>
      </c>
      <c r="J455" s="16">
        <f t="shared" si="35"/>
        <v>6.6666666666666652E-2</v>
      </c>
      <c r="K455" s="15">
        <f t="shared" si="36"/>
        <v>11209.326666666664</v>
      </c>
      <c r="L455" s="15">
        <f t="shared" si="37"/>
        <v>181198.76556666667</v>
      </c>
      <c r="M455" s="13" t="str">
        <f t="shared" si="38"/>
        <v>Budget 1Y</v>
      </c>
      <c r="N455" s="13" t="str">
        <f t="shared" si="39"/>
        <v>PASS</v>
      </c>
    </row>
    <row r="456" spans="1:14">
      <c r="A456" s="11">
        <v>46569</v>
      </c>
      <c r="B456" s="6" t="s">
        <v>77</v>
      </c>
      <c r="C456" s="6" t="s">
        <v>1144</v>
      </c>
      <c r="D456" s="6">
        <v>16</v>
      </c>
      <c r="E456" s="24">
        <v>62913.78</v>
      </c>
      <c r="F456" s="6">
        <v>15</v>
      </c>
      <c r="G456" s="12">
        <v>6.0000000000000001E-3</v>
      </c>
      <c r="H456" s="12">
        <v>-4.0000000000000001E-3</v>
      </c>
      <c r="I456" s="12">
        <v>-5.0000000000000001E-3</v>
      </c>
      <c r="J456" s="16">
        <f t="shared" si="35"/>
        <v>6.6666666666666652E-2</v>
      </c>
      <c r="K456" s="15">
        <f t="shared" si="36"/>
        <v>4194.2519999999986</v>
      </c>
      <c r="L456" s="15">
        <f t="shared" si="37"/>
        <v>66919.290659999999</v>
      </c>
      <c r="M456" s="13" t="str">
        <f t="shared" si="38"/>
        <v>Budget 1Y</v>
      </c>
      <c r="N456" s="13" t="str">
        <f t="shared" si="39"/>
        <v>PASS</v>
      </c>
    </row>
    <row r="457" spans="1:14">
      <c r="A457" s="11">
        <v>46569</v>
      </c>
      <c r="B457" s="6" t="s">
        <v>77</v>
      </c>
      <c r="C457" s="6" t="s">
        <v>1145</v>
      </c>
      <c r="D457" s="6">
        <v>16</v>
      </c>
      <c r="E457" s="24">
        <v>89105.5</v>
      </c>
      <c r="F457" s="6">
        <v>15</v>
      </c>
      <c r="G457" s="12">
        <v>6.0000000000000001E-3</v>
      </c>
      <c r="H457" s="12">
        <v>1.7999999999999999E-2</v>
      </c>
      <c r="I457" s="12">
        <v>-5.0000000000000001E-3</v>
      </c>
      <c r="J457" s="16">
        <f t="shared" si="35"/>
        <v>6.6666666666666652E-2</v>
      </c>
      <c r="K457" s="15">
        <f t="shared" si="36"/>
        <v>5940.366666666665</v>
      </c>
      <c r="L457" s="15">
        <f t="shared" si="37"/>
        <v>96738.871166666664</v>
      </c>
      <c r="M457" s="13" t="str">
        <f t="shared" si="38"/>
        <v>Budget 1Y</v>
      </c>
      <c r="N457" s="13" t="str">
        <f t="shared" si="39"/>
        <v>PASS</v>
      </c>
    </row>
    <row r="458" spans="1:14">
      <c r="A458" s="11">
        <v>46569</v>
      </c>
      <c r="B458" s="6" t="s">
        <v>80</v>
      </c>
      <c r="C458" s="6" t="s">
        <v>1143</v>
      </c>
      <c r="D458" s="6">
        <v>18</v>
      </c>
      <c r="E458" s="24">
        <v>251389</v>
      </c>
      <c r="F458" s="6">
        <v>18</v>
      </c>
      <c r="G458" s="12">
        <v>4.0000000000000001E-3</v>
      </c>
      <c r="H458" s="12">
        <v>0.01</v>
      </c>
      <c r="I458" s="12">
        <v>-5.0000000000000001E-3</v>
      </c>
      <c r="J458" s="16">
        <f t="shared" si="35"/>
        <v>0</v>
      </c>
      <c r="K458" s="15">
        <f t="shared" si="36"/>
        <v>0</v>
      </c>
      <c r="L458" s="15">
        <f t="shared" si="37"/>
        <v>253651.50099999999</v>
      </c>
      <c r="M458" s="13" t="str">
        <f t="shared" si="38"/>
        <v>Budget 1Y</v>
      </c>
      <c r="N458" s="13" t="str">
        <f t="shared" si="39"/>
        <v>PASS</v>
      </c>
    </row>
    <row r="459" spans="1:14">
      <c r="A459" s="11">
        <v>46569</v>
      </c>
      <c r="B459" s="6" t="s">
        <v>80</v>
      </c>
      <c r="C459" s="6" t="s">
        <v>1144</v>
      </c>
      <c r="D459" s="6">
        <v>18</v>
      </c>
      <c r="E459" s="24">
        <v>85256.1</v>
      </c>
      <c r="F459" s="6">
        <v>18</v>
      </c>
      <c r="G459" s="12">
        <v>4.0000000000000001E-3</v>
      </c>
      <c r="H459" s="12">
        <v>-4.0000000000000001E-3</v>
      </c>
      <c r="I459" s="12">
        <v>-5.0000000000000001E-3</v>
      </c>
      <c r="J459" s="16">
        <f t="shared" si="35"/>
        <v>0</v>
      </c>
      <c r="K459" s="15">
        <f t="shared" si="36"/>
        <v>0</v>
      </c>
      <c r="L459" s="15">
        <f t="shared" si="37"/>
        <v>84829.819500000012</v>
      </c>
      <c r="M459" s="13" t="str">
        <f t="shared" si="38"/>
        <v>Budget 1Y</v>
      </c>
      <c r="N459" s="13" t="str">
        <f t="shared" si="39"/>
        <v>PASS</v>
      </c>
    </row>
    <row r="460" spans="1:14">
      <c r="A460" s="11">
        <v>46569</v>
      </c>
      <c r="B460" s="6" t="s">
        <v>80</v>
      </c>
      <c r="C460" s="6" t="s">
        <v>1145</v>
      </c>
      <c r="D460" s="6">
        <v>18</v>
      </c>
      <c r="E460" s="24">
        <v>142821.39000000001</v>
      </c>
      <c r="F460" s="6">
        <v>18</v>
      </c>
      <c r="G460" s="12">
        <v>4.0000000000000001E-3</v>
      </c>
      <c r="H460" s="12">
        <v>1.7999999999999999E-2</v>
      </c>
      <c r="I460" s="12">
        <v>-5.0000000000000001E-3</v>
      </c>
      <c r="J460" s="16">
        <f t="shared" si="35"/>
        <v>0</v>
      </c>
      <c r="K460" s="15">
        <f t="shared" si="36"/>
        <v>0</v>
      </c>
      <c r="L460" s="15">
        <f t="shared" si="37"/>
        <v>145249.35363000003</v>
      </c>
      <c r="M460" s="13" t="str">
        <f t="shared" si="38"/>
        <v>Budget 1Y</v>
      </c>
      <c r="N460" s="13" t="str">
        <f t="shared" si="39"/>
        <v>PASS</v>
      </c>
    </row>
    <row r="461" spans="1:14">
      <c r="A461" s="11">
        <v>46569</v>
      </c>
      <c r="B461" s="6" t="s">
        <v>82</v>
      </c>
      <c r="C461" s="6" t="s">
        <v>1143</v>
      </c>
      <c r="D461" s="6">
        <v>20</v>
      </c>
      <c r="E461" s="24">
        <v>251733.81</v>
      </c>
      <c r="F461" s="6">
        <v>17</v>
      </c>
      <c r="G461" s="12">
        <v>1.4999999999999999E-2</v>
      </c>
      <c r="H461" s="12">
        <v>0.01</v>
      </c>
      <c r="I461" s="12">
        <v>-5.0000000000000001E-3</v>
      </c>
      <c r="J461" s="16">
        <f t="shared" si="35"/>
        <v>0.17647058823529416</v>
      </c>
      <c r="K461" s="15">
        <f t="shared" si="36"/>
        <v>44423.613529411778</v>
      </c>
      <c r="L461" s="15">
        <f t="shared" si="37"/>
        <v>301192.09972941177</v>
      </c>
      <c r="M461" s="13" t="str">
        <f t="shared" si="38"/>
        <v>Budget 1Y</v>
      </c>
      <c r="N461" s="13" t="str">
        <f t="shared" si="39"/>
        <v>PASS</v>
      </c>
    </row>
    <row r="462" spans="1:14">
      <c r="A462" s="11">
        <v>46569</v>
      </c>
      <c r="B462" s="6" t="s">
        <v>82</v>
      </c>
      <c r="C462" s="6" t="s">
        <v>1144</v>
      </c>
      <c r="D462" s="6">
        <v>20</v>
      </c>
      <c r="E462" s="24">
        <v>90550.41</v>
      </c>
      <c r="F462" s="6">
        <v>17</v>
      </c>
      <c r="G462" s="12">
        <v>1.4999999999999999E-2</v>
      </c>
      <c r="H462" s="12">
        <v>-4.0000000000000001E-3</v>
      </c>
      <c r="I462" s="12">
        <v>-5.0000000000000001E-3</v>
      </c>
      <c r="J462" s="16">
        <f t="shared" si="35"/>
        <v>0.17647058823529416</v>
      </c>
      <c r="K462" s="15">
        <f t="shared" si="36"/>
        <v>15979.484117647064</v>
      </c>
      <c r="L462" s="15">
        <f t="shared" si="37"/>
        <v>107073.19657764708</v>
      </c>
      <c r="M462" s="13" t="str">
        <f t="shared" si="38"/>
        <v>Budget 1Y</v>
      </c>
      <c r="N462" s="13" t="str">
        <f t="shared" si="39"/>
        <v>PASS</v>
      </c>
    </row>
    <row r="463" spans="1:14">
      <c r="A463" s="11">
        <v>46569</v>
      </c>
      <c r="B463" s="6" t="s">
        <v>82</v>
      </c>
      <c r="C463" s="6" t="s">
        <v>1145</v>
      </c>
      <c r="D463" s="6">
        <v>20</v>
      </c>
      <c r="E463" s="24">
        <v>133732.14000000001</v>
      </c>
      <c r="F463" s="6">
        <v>17</v>
      </c>
      <c r="G463" s="12">
        <v>1.4999999999999999E-2</v>
      </c>
      <c r="H463" s="12">
        <v>1.7999999999999999E-2</v>
      </c>
      <c r="I463" s="12">
        <v>-5.0000000000000001E-3</v>
      </c>
      <c r="J463" s="16">
        <f t="shared" si="35"/>
        <v>0.17647058823529416</v>
      </c>
      <c r="K463" s="15">
        <f t="shared" si="36"/>
        <v>23599.789411764712</v>
      </c>
      <c r="L463" s="15">
        <f t="shared" si="37"/>
        <v>161076.42933176472</v>
      </c>
      <c r="M463" s="13" t="str">
        <f t="shared" si="38"/>
        <v>Budget 1Y</v>
      </c>
      <c r="N463" s="13" t="str">
        <f t="shared" si="39"/>
        <v>PASS</v>
      </c>
    </row>
    <row r="464" spans="1:14">
      <c r="A464" s="11">
        <v>46569</v>
      </c>
      <c r="B464" s="6" t="s">
        <v>83</v>
      </c>
      <c r="C464" s="6" t="s">
        <v>1143</v>
      </c>
      <c r="D464" s="6">
        <v>24</v>
      </c>
      <c r="E464" s="24">
        <v>317465.71000000002</v>
      </c>
      <c r="F464" s="6">
        <v>21</v>
      </c>
      <c r="G464" s="12">
        <v>5.0000000000000001E-3</v>
      </c>
      <c r="H464" s="12">
        <v>0.01</v>
      </c>
      <c r="I464" s="12">
        <v>-5.0000000000000001E-3</v>
      </c>
      <c r="J464" s="16">
        <f t="shared" si="35"/>
        <v>0.14285714285714279</v>
      </c>
      <c r="K464" s="15">
        <f t="shared" si="36"/>
        <v>45352.244285714267</v>
      </c>
      <c r="L464" s="15">
        <f t="shared" si="37"/>
        <v>365992.61138571432</v>
      </c>
      <c r="M464" s="13" t="str">
        <f t="shared" si="38"/>
        <v>Budget 1Y</v>
      </c>
      <c r="N464" s="13" t="str">
        <f t="shared" si="39"/>
        <v>PASS</v>
      </c>
    </row>
    <row r="465" spans="1:14">
      <c r="A465" s="11">
        <v>46569</v>
      </c>
      <c r="B465" s="6" t="s">
        <v>83</v>
      </c>
      <c r="C465" s="6" t="s">
        <v>1144</v>
      </c>
      <c r="D465" s="6">
        <v>24</v>
      </c>
      <c r="E465" s="24">
        <v>118986.53</v>
      </c>
      <c r="F465" s="6">
        <v>21</v>
      </c>
      <c r="G465" s="12">
        <v>5.0000000000000001E-3</v>
      </c>
      <c r="H465" s="12">
        <v>-4.0000000000000001E-3</v>
      </c>
      <c r="I465" s="12">
        <v>-5.0000000000000001E-3</v>
      </c>
      <c r="J465" s="16">
        <f t="shared" si="35"/>
        <v>0.14285714285714279</v>
      </c>
      <c r="K465" s="15">
        <f t="shared" si="36"/>
        <v>16998.075714285707</v>
      </c>
      <c r="L465" s="15">
        <f t="shared" si="37"/>
        <v>135508.65959428571</v>
      </c>
      <c r="M465" s="13" t="str">
        <f t="shared" si="38"/>
        <v>Budget 1Y</v>
      </c>
      <c r="N465" s="13" t="str">
        <f t="shared" si="39"/>
        <v>PASS</v>
      </c>
    </row>
    <row r="466" spans="1:14">
      <c r="A466" s="11">
        <v>46569</v>
      </c>
      <c r="B466" s="6" t="s">
        <v>83</v>
      </c>
      <c r="C466" s="6" t="s">
        <v>1145</v>
      </c>
      <c r="D466" s="6">
        <v>24</v>
      </c>
      <c r="E466" s="24">
        <v>182787.93</v>
      </c>
      <c r="F466" s="6">
        <v>21</v>
      </c>
      <c r="G466" s="12">
        <v>5.0000000000000001E-3</v>
      </c>
      <c r="H466" s="12">
        <v>1.7999999999999999E-2</v>
      </c>
      <c r="I466" s="12">
        <v>-5.0000000000000001E-3</v>
      </c>
      <c r="J466" s="16">
        <f t="shared" si="35"/>
        <v>0.14285714285714279</v>
      </c>
      <c r="K466" s="15">
        <f t="shared" si="36"/>
        <v>26112.561428571415</v>
      </c>
      <c r="L466" s="15">
        <f t="shared" si="37"/>
        <v>212190.67416857139</v>
      </c>
      <c r="M466" s="13" t="str">
        <f t="shared" si="38"/>
        <v>Budget 1Y</v>
      </c>
      <c r="N466" s="13" t="str">
        <f t="shared" si="39"/>
        <v>PASS</v>
      </c>
    </row>
    <row r="467" spans="1:14">
      <c r="A467" s="11">
        <v>46569</v>
      </c>
      <c r="B467" s="6" t="s">
        <v>84</v>
      </c>
      <c r="C467" s="6" t="s">
        <v>1143</v>
      </c>
      <c r="D467" s="6">
        <v>24</v>
      </c>
      <c r="E467" s="24">
        <v>402167.91</v>
      </c>
      <c r="F467" s="6">
        <v>26</v>
      </c>
      <c r="G467" s="12">
        <v>1.2E-2</v>
      </c>
      <c r="H467" s="12">
        <v>0.01</v>
      </c>
      <c r="I467" s="12">
        <v>-5.0000000000000001E-3</v>
      </c>
      <c r="J467" s="16">
        <f t="shared" si="35"/>
        <v>-7.6923076923076872E-2</v>
      </c>
      <c r="K467" s="15">
        <f t="shared" si="36"/>
        <v>-30935.993076923056</v>
      </c>
      <c r="L467" s="15">
        <f t="shared" si="37"/>
        <v>378068.77139307692</v>
      </c>
      <c r="M467" s="13" t="str">
        <f t="shared" si="38"/>
        <v>Budget 1Y</v>
      </c>
      <c r="N467" s="13" t="str">
        <f t="shared" si="39"/>
        <v>PASS</v>
      </c>
    </row>
    <row r="468" spans="1:14">
      <c r="A468" s="11">
        <v>46569</v>
      </c>
      <c r="B468" s="6" t="s">
        <v>84</v>
      </c>
      <c r="C468" s="6" t="s">
        <v>1144</v>
      </c>
      <c r="D468" s="6">
        <v>24</v>
      </c>
      <c r="E468" s="24">
        <v>132680.03</v>
      </c>
      <c r="F468" s="6">
        <v>26</v>
      </c>
      <c r="G468" s="12">
        <v>1.2E-2</v>
      </c>
      <c r="H468" s="12">
        <v>-4.0000000000000001E-3</v>
      </c>
      <c r="I468" s="12">
        <v>-5.0000000000000001E-3</v>
      </c>
      <c r="J468" s="16">
        <f t="shared" si="35"/>
        <v>-7.6923076923076872E-2</v>
      </c>
      <c r="K468" s="15">
        <f t="shared" si="36"/>
        <v>-10206.156153846146</v>
      </c>
      <c r="L468" s="15">
        <f t="shared" si="37"/>
        <v>122871.91393615384</v>
      </c>
      <c r="M468" s="13" t="str">
        <f t="shared" si="38"/>
        <v>Budget 1Y</v>
      </c>
      <c r="N468" s="13" t="str">
        <f t="shared" si="39"/>
        <v>PASS</v>
      </c>
    </row>
    <row r="469" spans="1:14">
      <c r="A469" s="11">
        <v>46569</v>
      </c>
      <c r="B469" s="6" t="s">
        <v>84</v>
      </c>
      <c r="C469" s="6" t="s">
        <v>1145</v>
      </c>
      <c r="D469" s="6">
        <v>24</v>
      </c>
      <c r="E469" s="24">
        <v>210157.59</v>
      </c>
      <c r="F469" s="6">
        <v>26</v>
      </c>
      <c r="G469" s="12">
        <v>1.2E-2</v>
      </c>
      <c r="H469" s="12">
        <v>1.7999999999999999E-2</v>
      </c>
      <c r="I469" s="12">
        <v>-5.0000000000000001E-3</v>
      </c>
      <c r="J469" s="16">
        <f t="shared" si="35"/>
        <v>-7.6923076923076872E-2</v>
      </c>
      <c r="K469" s="15">
        <f t="shared" si="36"/>
        <v>-16165.96846153845</v>
      </c>
      <c r="L469" s="15">
        <f t="shared" si="37"/>
        <v>199245.56128846153</v>
      </c>
      <c r="M469" s="13" t="str">
        <f t="shared" si="38"/>
        <v>Budget 1Y</v>
      </c>
      <c r="N469" s="13" t="str">
        <f t="shared" si="39"/>
        <v>PASS</v>
      </c>
    </row>
    <row r="470" spans="1:14">
      <c r="A470" s="11">
        <v>46600</v>
      </c>
      <c r="B470" s="6" t="s">
        <v>53</v>
      </c>
      <c r="C470" s="6" t="s">
        <v>1143</v>
      </c>
      <c r="D470" s="6">
        <v>8</v>
      </c>
      <c r="E470" s="24">
        <v>109643.31</v>
      </c>
      <c r="F470" s="6">
        <v>8</v>
      </c>
      <c r="G470" s="12">
        <v>1.7999999999999999E-2</v>
      </c>
      <c r="H470" s="12">
        <v>0.01</v>
      </c>
      <c r="I470" s="12">
        <v>-5.0000000000000001E-3</v>
      </c>
      <c r="J470" s="16">
        <f t="shared" si="35"/>
        <v>0</v>
      </c>
      <c r="K470" s="15">
        <f t="shared" si="36"/>
        <v>0</v>
      </c>
      <c r="L470" s="15">
        <f t="shared" si="37"/>
        <v>112165.10613</v>
      </c>
      <c r="M470" s="13" t="str">
        <f t="shared" si="38"/>
        <v>Budget 1Y</v>
      </c>
      <c r="N470" s="13" t="str">
        <f t="shared" si="39"/>
        <v>PASS</v>
      </c>
    </row>
    <row r="471" spans="1:14">
      <c r="A471" s="11">
        <v>46600</v>
      </c>
      <c r="B471" s="6" t="s">
        <v>53</v>
      </c>
      <c r="C471" s="6" t="s">
        <v>1144</v>
      </c>
      <c r="D471" s="6">
        <v>8</v>
      </c>
      <c r="E471" s="24">
        <v>32722.560000000001</v>
      </c>
      <c r="F471" s="6">
        <v>8</v>
      </c>
      <c r="G471" s="12">
        <v>1.7999999999999999E-2</v>
      </c>
      <c r="H471" s="12">
        <v>-4.0000000000000001E-3</v>
      </c>
      <c r="I471" s="12">
        <v>-5.0000000000000001E-3</v>
      </c>
      <c r="J471" s="16">
        <f t="shared" si="35"/>
        <v>0</v>
      </c>
      <c r="K471" s="15">
        <f t="shared" si="36"/>
        <v>0</v>
      </c>
      <c r="L471" s="15">
        <f t="shared" si="37"/>
        <v>33017.063040000001</v>
      </c>
      <c r="M471" s="13" t="str">
        <f t="shared" si="38"/>
        <v>Budget 1Y</v>
      </c>
      <c r="N471" s="13" t="str">
        <f t="shared" si="39"/>
        <v>PASS</v>
      </c>
    </row>
    <row r="472" spans="1:14">
      <c r="A472" s="11">
        <v>46600</v>
      </c>
      <c r="B472" s="6" t="s">
        <v>53</v>
      </c>
      <c r="C472" s="6" t="s">
        <v>1145</v>
      </c>
      <c r="D472" s="6">
        <v>8</v>
      </c>
      <c r="E472" s="24">
        <v>45783.61</v>
      </c>
      <c r="F472" s="6">
        <v>8</v>
      </c>
      <c r="G472" s="12">
        <v>1.7999999999999999E-2</v>
      </c>
      <c r="H472" s="12">
        <v>1.7999999999999999E-2</v>
      </c>
      <c r="I472" s="12">
        <v>-5.0000000000000001E-3</v>
      </c>
      <c r="J472" s="16">
        <f t="shared" si="35"/>
        <v>0</v>
      </c>
      <c r="K472" s="15">
        <f t="shared" si="36"/>
        <v>0</v>
      </c>
      <c r="L472" s="15">
        <f t="shared" si="37"/>
        <v>47202.90191</v>
      </c>
      <c r="M472" s="13" t="str">
        <f t="shared" si="38"/>
        <v>Budget 1Y</v>
      </c>
      <c r="N472" s="13" t="str">
        <f t="shared" si="39"/>
        <v>PASS</v>
      </c>
    </row>
    <row r="473" spans="1:14">
      <c r="A473" s="11">
        <v>46600</v>
      </c>
      <c r="B473" s="6" t="s">
        <v>57</v>
      </c>
      <c r="C473" s="6" t="s">
        <v>1143</v>
      </c>
      <c r="D473" s="6">
        <v>10</v>
      </c>
      <c r="E473" s="24">
        <v>108982.55</v>
      </c>
      <c r="F473" s="6">
        <v>10</v>
      </c>
      <c r="G473" s="12">
        <v>6.0000000000000001E-3</v>
      </c>
      <c r="H473" s="12">
        <v>0.01</v>
      </c>
      <c r="I473" s="12">
        <v>-5.0000000000000001E-3</v>
      </c>
      <c r="J473" s="16">
        <f t="shared" si="35"/>
        <v>0</v>
      </c>
      <c r="K473" s="15">
        <f t="shared" si="36"/>
        <v>0</v>
      </c>
      <c r="L473" s="15">
        <f t="shared" si="37"/>
        <v>110181.35805000001</v>
      </c>
      <c r="M473" s="13" t="str">
        <f t="shared" si="38"/>
        <v>Budget 1Y</v>
      </c>
      <c r="N473" s="13" t="str">
        <f t="shared" si="39"/>
        <v>PASS</v>
      </c>
    </row>
    <row r="474" spans="1:14">
      <c r="A474" s="11">
        <v>46600</v>
      </c>
      <c r="B474" s="6" t="s">
        <v>57</v>
      </c>
      <c r="C474" s="6" t="s">
        <v>1144</v>
      </c>
      <c r="D474" s="6">
        <v>10</v>
      </c>
      <c r="E474" s="24">
        <v>38026.339999999997</v>
      </c>
      <c r="F474" s="6">
        <v>10</v>
      </c>
      <c r="G474" s="12">
        <v>6.0000000000000001E-3</v>
      </c>
      <c r="H474" s="12">
        <v>-4.0000000000000001E-3</v>
      </c>
      <c r="I474" s="12">
        <v>-5.0000000000000001E-3</v>
      </c>
      <c r="J474" s="16">
        <f t="shared" si="35"/>
        <v>0</v>
      </c>
      <c r="K474" s="15">
        <f t="shared" si="36"/>
        <v>0</v>
      </c>
      <c r="L474" s="15">
        <f t="shared" si="37"/>
        <v>37912.260979999999</v>
      </c>
      <c r="M474" s="13" t="str">
        <f t="shared" si="38"/>
        <v>Budget 1Y</v>
      </c>
      <c r="N474" s="13" t="str">
        <f t="shared" si="39"/>
        <v>PASS</v>
      </c>
    </row>
    <row r="475" spans="1:14">
      <c r="A475" s="11">
        <v>46600</v>
      </c>
      <c r="B475" s="6" t="s">
        <v>57</v>
      </c>
      <c r="C475" s="6" t="s">
        <v>1145</v>
      </c>
      <c r="D475" s="6">
        <v>10</v>
      </c>
      <c r="E475" s="24">
        <v>45711.83</v>
      </c>
      <c r="F475" s="6">
        <v>10</v>
      </c>
      <c r="G475" s="12">
        <v>6.0000000000000001E-3</v>
      </c>
      <c r="H475" s="12">
        <v>1.7999999999999999E-2</v>
      </c>
      <c r="I475" s="12">
        <v>-5.0000000000000001E-3</v>
      </c>
      <c r="J475" s="16">
        <f t="shared" si="35"/>
        <v>0</v>
      </c>
      <c r="K475" s="15">
        <f t="shared" si="36"/>
        <v>0</v>
      </c>
      <c r="L475" s="15">
        <f t="shared" si="37"/>
        <v>46580.354770000005</v>
      </c>
      <c r="M475" s="13" t="str">
        <f t="shared" si="38"/>
        <v>Budget 1Y</v>
      </c>
      <c r="N475" s="13" t="str">
        <f t="shared" si="39"/>
        <v>PASS</v>
      </c>
    </row>
    <row r="476" spans="1:14">
      <c r="A476" s="11">
        <v>46600</v>
      </c>
      <c r="B476" s="6" t="s">
        <v>61</v>
      </c>
      <c r="C476" s="6" t="s">
        <v>1143</v>
      </c>
      <c r="D476" s="6">
        <v>9</v>
      </c>
      <c r="E476" s="24">
        <v>118603.97</v>
      </c>
      <c r="F476" s="6">
        <v>8</v>
      </c>
      <c r="G476" s="12">
        <v>0</v>
      </c>
      <c r="H476" s="12">
        <v>0.01</v>
      </c>
      <c r="I476" s="12">
        <v>-5.0000000000000001E-3</v>
      </c>
      <c r="J476" s="16">
        <f t="shared" si="35"/>
        <v>0.125</v>
      </c>
      <c r="K476" s="15">
        <f t="shared" si="36"/>
        <v>14825.49625</v>
      </c>
      <c r="L476" s="15">
        <f t="shared" si="37"/>
        <v>134022.48610000001</v>
      </c>
      <c r="M476" s="13" t="str">
        <f t="shared" si="38"/>
        <v>Budget 1Y</v>
      </c>
      <c r="N476" s="13" t="str">
        <f t="shared" si="39"/>
        <v>PASS</v>
      </c>
    </row>
    <row r="477" spans="1:14">
      <c r="A477" s="11">
        <v>46600</v>
      </c>
      <c r="B477" s="6" t="s">
        <v>61</v>
      </c>
      <c r="C477" s="6" t="s">
        <v>1144</v>
      </c>
      <c r="D477" s="6">
        <v>9</v>
      </c>
      <c r="E477" s="24">
        <v>39262.69</v>
      </c>
      <c r="F477" s="6">
        <v>8</v>
      </c>
      <c r="G477" s="12">
        <v>0</v>
      </c>
      <c r="H477" s="12">
        <v>-4.0000000000000001E-3</v>
      </c>
      <c r="I477" s="12">
        <v>-5.0000000000000001E-3</v>
      </c>
      <c r="J477" s="16">
        <f t="shared" si="35"/>
        <v>0.125</v>
      </c>
      <c r="K477" s="15">
        <f t="shared" si="36"/>
        <v>4907.8362500000003</v>
      </c>
      <c r="L477" s="15">
        <f t="shared" si="37"/>
        <v>43817.162040000003</v>
      </c>
      <c r="M477" s="13" t="str">
        <f t="shared" si="38"/>
        <v>Budget 1Y</v>
      </c>
      <c r="N477" s="13" t="str">
        <f t="shared" si="39"/>
        <v>PASS</v>
      </c>
    </row>
    <row r="478" spans="1:14">
      <c r="A478" s="11">
        <v>46600</v>
      </c>
      <c r="B478" s="6" t="s">
        <v>61</v>
      </c>
      <c r="C478" s="6" t="s">
        <v>1145</v>
      </c>
      <c r="D478" s="6">
        <v>9</v>
      </c>
      <c r="E478" s="24">
        <v>65731.98</v>
      </c>
      <c r="F478" s="6">
        <v>8</v>
      </c>
      <c r="G478" s="12">
        <v>0</v>
      </c>
      <c r="H478" s="12">
        <v>1.7999999999999999E-2</v>
      </c>
      <c r="I478" s="12">
        <v>-5.0000000000000001E-3</v>
      </c>
      <c r="J478" s="16">
        <f t="shared" si="35"/>
        <v>0.125</v>
      </c>
      <c r="K478" s="15">
        <f t="shared" si="36"/>
        <v>8216.4974999999995</v>
      </c>
      <c r="L478" s="15">
        <f t="shared" si="37"/>
        <v>74802.993239999996</v>
      </c>
      <c r="M478" s="13" t="str">
        <f t="shared" si="38"/>
        <v>Budget 1Y</v>
      </c>
      <c r="N478" s="13" t="str">
        <f t="shared" si="39"/>
        <v>PASS</v>
      </c>
    </row>
    <row r="479" spans="1:14">
      <c r="A479" s="11">
        <v>46600</v>
      </c>
      <c r="B479" s="6" t="s">
        <v>65</v>
      </c>
      <c r="C479" s="6" t="s">
        <v>1143</v>
      </c>
      <c r="D479" s="6">
        <v>16</v>
      </c>
      <c r="E479" s="24">
        <v>227209.04</v>
      </c>
      <c r="F479" s="6">
        <v>16</v>
      </c>
      <c r="G479" s="12">
        <v>0.02</v>
      </c>
      <c r="H479" s="12">
        <v>0.01</v>
      </c>
      <c r="I479" s="12">
        <v>-5.0000000000000001E-3</v>
      </c>
      <c r="J479" s="16">
        <f t="shared" si="35"/>
        <v>0</v>
      </c>
      <c r="K479" s="15">
        <f t="shared" si="36"/>
        <v>0</v>
      </c>
      <c r="L479" s="15">
        <f t="shared" si="37"/>
        <v>232889.266</v>
      </c>
      <c r="M479" s="13" t="str">
        <f t="shared" si="38"/>
        <v>Budget 1Y</v>
      </c>
      <c r="N479" s="13" t="str">
        <f t="shared" si="39"/>
        <v>PASS</v>
      </c>
    </row>
    <row r="480" spans="1:14">
      <c r="A480" s="11">
        <v>46600</v>
      </c>
      <c r="B480" s="6" t="s">
        <v>65</v>
      </c>
      <c r="C480" s="6" t="s">
        <v>1144</v>
      </c>
      <c r="D480" s="6">
        <v>16</v>
      </c>
      <c r="E480" s="24">
        <v>81538.52</v>
      </c>
      <c r="F480" s="6">
        <v>16</v>
      </c>
      <c r="G480" s="12">
        <v>0.02</v>
      </c>
      <c r="H480" s="12">
        <v>-4.0000000000000001E-3</v>
      </c>
      <c r="I480" s="12">
        <v>-5.0000000000000001E-3</v>
      </c>
      <c r="J480" s="16">
        <f t="shared" si="35"/>
        <v>0</v>
      </c>
      <c r="K480" s="15">
        <f t="shared" si="36"/>
        <v>0</v>
      </c>
      <c r="L480" s="15">
        <f t="shared" si="37"/>
        <v>82435.44372000001</v>
      </c>
      <c r="M480" s="13" t="str">
        <f t="shared" si="38"/>
        <v>Budget 1Y</v>
      </c>
      <c r="N480" s="13" t="str">
        <f t="shared" si="39"/>
        <v>PASS</v>
      </c>
    </row>
    <row r="481" spans="1:14">
      <c r="A481" s="11">
        <v>46600</v>
      </c>
      <c r="B481" s="6" t="s">
        <v>65</v>
      </c>
      <c r="C481" s="6" t="s">
        <v>1145</v>
      </c>
      <c r="D481" s="6">
        <v>16</v>
      </c>
      <c r="E481" s="24">
        <v>106476.24</v>
      </c>
      <c r="F481" s="6">
        <v>16</v>
      </c>
      <c r="G481" s="12">
        <v>0.02</v>
      </c>
      <c r="H481" s="12">
        <v>1.7999999999999999E-2</v>
      </c>
      <c r="I481" s="12">
        <v>-5.0000000000000001E-3</v>
      </c>
      <c r="J481" s="16">
        <f t="shared" si="35"/>
        <v>0</v>
      </c>
      <c r="K481" s="15">
        <f t="shared" si="36"/>
        <v>0</v>
      </c>
      <c r="L481" s="15">
        <f t="shared" si="37"/>
        <v>109989.95592000001</v>
      </c>
      <c r="M481" s="13" t="str">
        <f t="shared" si="38"/>
        <v>Budget 1Y</v>
      </c>
      <c r="N481" s="13" t="str">
        <f t="shared" si="39"/>
        <v>PASS</v>
      </c>
    </row>
    <row r="482" spans="1:14">
      <c r="A482" s="11">
        <v>46600</v>
      </c>
      <c r="B482" s="6" t="s">
        <v>68</v>
      </c>
      <c r="C482" s="6" t="s">
        <v>1143</v>
      </c>
      <c r="D482" s="6">
        <v>18</v>
      </c>
      <c r="E482" s="24">
        <v>180258.62</v>
      </c>
      <c r="F482" s="6">
        <v>18</v>
      </c>
      <c r="G482" s="12">
        <v>0</v>
      </c>
      <c r="H482" s="12">
        <v>0.01</v>
      </c>
      <c r="I482" s="12">
        <v>-5.0000000000000001E-3</v>
      </c>
      <c r="J482" s="16">
        <f t="shared" si="35"/>
        <v>0</v>
      </c>
      <c r="K482" s="15">
        <f t="shared" si="36"/>
        <v>0</v>
      </c>
      <c r="L482" s="15">
        <f t="shared" si="37"/>
        <v>181159.91310000001</v>
      </c>
      <c r="M482" s="13" t="str">
        <f t="shared" si="38"/>
        <v>Budget 1Y</v>
      </c>
      <c r="N482" s="13" t="str">
        <f t="shared" si="39"/>
        <v>PASS</v>
      </c>
    </row>
    <row r="483" spans="1:14">
      <c r="A483" s="11">
        <v>46600</v>
      </c>
      <c r="B483" s="6" t="s">
        <v>68</v>
      </c>
      <c r="C483" s="6" t="s">
        <v>1144</v>
      </c>
      <c r="D483" s="6">
        <v>18</v>
      </c>
      <c r="E483" s="24">
        <v>60570.37</v>
      </c>
      <c r="F483" s="6">
        <v>18</v>
      </c>
      <c r="G483" s="12">
        <v>0</v>
      </c>
      <c r="H483" s="12">
        <v>-4.0000000000000001E-3</v>
      </c>
      <c r="I483" s="12">
        <v>-5.0000000000000001E-3</v>
      </c>
      <c r="J483" s="16">
        <f t="shared" si="35"/>
        <v>0</v>
      </c>
      <c r="K483" s="15">
        <f t="shared" si="36"/>
        <v>0</v>
      </c>
      <c r="L483" s="15">
        <f t="shared" si="37"/>
        <v>60025.236670000006</v>
      </c>
      <c r="M483" s="13" t="str">
        <f t="shared" si="38"/>
        <v>Budget 1Y</v>
      </c>
      <c r="N483" s="13" t="str">
        <f t="shared" si="39"/>
        <v>PASS</v>
      </c>
    </row>
    <row r="484" spans="1:14">
      <c r="A484" s="11">
        <v>46600</v>
      </c>
      <c r="B484" s="6" t="s">
        <v>68</v>
      </c>
      <c r="C484" s="6" t="s">
        <v>1145</v>
      </c>
      <c r="D484" s="6">
        <v>18</v>
      </c>
      <c r="E484" s="24">
        <v>93907.7</v>
      </c>
      <c r="F484" s="6">
        <v>18</v>
      </c>
      <c r="G484" s="12">
        <v>0</v>
      </c>
      <c r="H484" s="12">
        <v>1.7999999999999999E-2</v>
      </c>
      <c r="I484" s="12">
        <v>-5.0000000000000001E-3</v>
      </c>
      <c r="J484" s="16">
        <f t="shared" si="35"/>
        <v>0</v>
      </c>
      <c r="K484" s="15">
        <f t="shared" si="36"/>
        <v>0</v>
      </c>
      <c r="L484" s="15">
        <f t="shared" si="37"/>
        <v>95128.50009999999</v>
      </c>
      <c r="M484" s="13" t="str">
        <f t="shared" si="38"/>
        <v>Budget 1Y</v>
      </c>
      <c r="N484" s="13" t="str">
        <f t="shared" si="39"/>
        <v>PASS</v>
      </c>
    </row>
    <row r="485" spans="1:14">
      <c r="A485" s="11">
        <v>46600</v>
      </c>
      <c r="B485" s="6" t="s">
        <v>71</v>
      </c>
      <c r="C485" s="6" t="s">
        <v>1143</v>
      </c>
      <c r="D485" s="6">
        <v>14</v>
      </c>
      <c r="E485" s="24">
        <v>142290.76</v>
      </c>
      <c r="F485" s="6">
        <v>14</v>
      </c>
      <c r="G485" s="12">
        <v>8.0000000000000002E-3</v>
      </c>
      <c r="H485" s="12">
        <v>0.01</v>
      </c>
      <c r="I485" s="12">
        <v>-5.0000000000000001E-3</v>
      </c>
      <c r="J485" s="16">
        <f t="shared" si="35"/>
        <v>0</v>
      </c>
      <c r="K485" s="15">
        <f t="shared" si="36"/>
        <v>0</v>
      </c>
      <c r="L485" s="15">
        <f t="shared" si="37"/>
        <v>144140.53988</v>
      </c>
      <c r="M485" s="13" t="str">
        <f t="shared" si="38"/>
        <v>Budget 1Y</v>
      </c>
      <c r="N485" s="13" t="str">
        <f t="shared" si="39"/>
        <v>PASS</v>
      </c>
    </row>
    <row r="486" spans="1:14">
      <c r="A486" s="11">
        <v>46600</v>
      </c>
      <c r="B486" s="6" t="s">
        <v>71</v>
      </c>
      <c r="C486" s="6" t="s">
        <v>1144</v>
      </c>
      <c r="D486" s="6">
        <v>14</v>
      </c>
      <c r="E486" s="24">
        <v>46575.35</v>
      </c>
      <c r="F486" s="6">
        <v>14</v>
      </c>
      <c r="G486" s="12">
        <v>8.0000000000000002E-3</v>
      </c>
      <c r="H486" s="12">
        <v>-4.0000000000000001E-3</v>
      </c>
      <c r="I486" s="12">
        <v>-5.0000000000000001E-3</v>
      </c>
      <c r="J486" s="16">
        <f t="shared" si="35"/>
        <v>0</v>
      </c>
      <c r="K486" s="15">
        <f t="shared" si="36"/>
        <v>0</v>
      </c>
      <c r="L486" s="15">
        <f t="shared" si="37"/>
        <v>46528.774649999999</v>
      </c>
      <c r="M486" s="13" t="str">
        <f t="shared" si="38"/>
        <v>Budget 1Y</v>
      </c>
      <c r="N486" s="13" t="str">
        <f t="shared" si="39"/>
        <v>PASS</v>
      </c>
    </row>
    <row r="487" spans="1:14">
      <c r="A487" s="11">
        <v>46600</v>
      </c>
      <c r="B487" s="6" t="s">
        <v>71</v>
      </c>
      <c r="C487" s="6" t="s">
        <v>1145</v>
      </c>
      <c r="D487" s="6">
        <v>14</v>
      </c>
      <c r="E487" s="24">
        <v>81116.27</v>
      </c>
      <c r="F487" s="6">
        <v>14</v>
      </c>
      <c r="G487" s="12">
        <v>8.0000000000000002E-3</v>
      </c>
      <c r="H487" s="12">
        <v>1.7999999999999999E-2</v>
      </c>
      <c r="I487" s="12">
        <v>-5.0000000000000001E-3</v>
      </c>
      <c r="J487" s="16">
        <f t="shared" si="35"/>
        <v>0</v>
      </c>
      <c r="K487" s="15">
        <f t="shared" si="36"/>
        <v>0</v>
      </c>
      <c r="L487" s="15">
        <f t="shared" si="37"/>
        <v>82819.711670000004</v>
      </c>
      <c r="M487" s="13" t="str">
        <f t="shared" si="38"/>
        <v>Budget 1Y</v>
      </c>
      <c r="N487" s="13" t="str">
        <f t="shared" si="39"/>
        <v>PASS</v>
      </c>
    </row>
    <row r="488" spans="1:14">
      <c r="A488" s="11">
        <v>46600</v>
      </c>
      <c r="B488" s="6" t="s">
        <v>74</v>
      </c>
      <c r="C488" s="6" t="s">
        <v>1143</v>
      </c>
      <c r="D488" s="6">
        <v>58</v>
      </c>
      <c r="E488" s="24">
        <v>811354.09</v>
      </c>
      <c r="F488" s="6">
        <v>57</v>
      </c>
      <c r="G488" s="12">
        <v>0.01</v>
      </c>
      <c r="H488" s="12">
        <v>0.01</v>
      </c>
      <c r="I488" s="12">
        <v>-5.0000000000000001E-3</v>
      </c>
      <c r="J488" s="16">
        <f t="shared" si="35"/>
        <v>1.7543859649122862E-2</v>
      </c>
      <c r="K488" s="15">
        <f t="shared" si="36"/>
        <v>14234.282280701798</v>
      </c>
      <c r="L488" s="15">
        <f t="shared" si="37"/>
        <v>837758.68363070174</v>
      </c>
      <c r="M488" s="13" t="str">
        <f t="shared" si="38"/>
        <v>Budget 1Y</v>
      </c>
      <c r="N488" s="13" t="str">
        <f t="shared" si="39"/>
        <v>PASS</v>
      </c>
    </row>
    <row r="489" spans="1:14">
      <c r="A489" s="11">
        <v>46600</v>
      </c>
      <c r="B489" s="6" t="s">
        <v>74</v>
      </c>
      <c r="C489" s="6" t="s">
        <v>1144</v>
      </c>
      <c r="D489" s="6">
        <v>58</v>
      </c>
      <c r="E489" s="24">
        <v>248819.65</v>
      </c>
      <c r="F489" s="6">
        <v>57</v>
      </c>
      <c r="G489" s="12">
        <v>0.01</v>
      </c>
      <c r="H489" s="12">
        <v>-4.0000000000000001E-3</v>
      </c>
      <c r="I489" s="12">
        <v>-5.0000000000000001E-3</v>
      </c>
      <c r="J489" s="16">
        <f t="shared" si="35"/>
        <v>1.7543859649122862E-2</v>
      </c>
      <c r="K489" s="15">
        <f t="shared" si="36"/>
        <v>4365.2570175438732</v>
      </c>
      <c r="L489" s="15">
        <f t="shared" si="37"/>
        <v>253433.72666754384</v>
      </c>
      <c r="M489" s="13" t="str">
        <f t="shared" si="38"/>
        <v>Budget 1Y</v>
      </c>
      <c r="N489" s="13" t="str">
        <f t="shared" si="39"/>
        <v>PASS</v>
      </c>
    </row>
    <row r="490" spans="1:14">
      <c r="A490" s="11">
        <v>46600</v>
      </c>
      <c r="B490" s="6" t="s">
        <v>74</v>
      </c>
      <c r="C490" s="6" t="s">
        <v>1145</v>
      </c>
      <c r="D490" s="6">
        <v>58</v>
      </c>
      <c r="E490" s="24">
        <v>427611.17</v>
      </c>
      <c r="F490" s="6">
        <v>57</v>
      </c>
      <c r="G490" s="12">
        <v>0.01</v>
      </c>
      <c r="H490" s="12">
        <v>1.7999999999999999E-2</v>
      </c>
      <c r="I490" s="12">
        <v>-5.0000000000000001E-3</v>
      </c>
      <c r="J490" s="16">
        <f t="shared" si="35"/>
        <v>1.7543859649122862E-2</v>
      </c>
      <c r="K490" s="15">
        <f t="shared" si="36"/>
        <v>7501.9503508772159</v>
      </c>
      <c r="L490" s="15">
        <f t="shared" si="37"/>
        <v>444948.17726087716</v>
      </c>
      <c r="M490" s="13" t="str">
        <f t="shared" si="38"/>
        <v>Budget 1Y</v>
      </c>
      <c r="N490" s="13" t="str">
        <f t="shared" si="39"/>
        <v>PASS</v>
      </c>
    </row>
    <row r="491" spans="1:14">
      <c r="A491" s="11">
        <v>46600</v>
      </c>
      <c r="B491" s="6" t="s">
        <v>77</v>
      </c>
      <c r="C491" s="6" t="s">
        <v>1143</v>
      </c>
      <c r="D491" s="6">
        <v>16</v>
      </c>
      <c r="E491" s="24">
        <v>186004.03</v>
      </c>
      <c r="F491" s="6">
        <v>15</v>
      </c>
      <c r="G491" s="12">
        <v>6.0000000000000001E-3</v>
      </c>
      <c r="H491" s="12">
        <v>0.01</v>
      </c>
      <c r="I491" s="12">
        <v>-5.0000000000000001E-3</v>
      </c>
      <c r="J491" s="16">
        <f t="shared" si="35"/>
        <v>6.6666666666666652E-2</v>
      </c>
      <c r="K491" s="15">
        <f t="shared" si="36"/>
        <v>12400.268666666663</v>
      </c>
      <c r="L491" s="15">
        <f t="shared" si="37"/>
        <v>200450.34299666667</v>
      </c>
      <c r="M491" s="13" t="str">
        <f t="shared" si="38"/>
        <v>Budget 1Y</v>
      </c>
      <c r="N491" s="13" t="str">
        <f t="shared" si="39"/>
        <v>PASS</v>
      </c>
    </row>
    <row r="492" spans="1:14">
      <c r="A492" s="11">
        <v>46600</v>
      </c>
      <c r="B492" s="6" t="s">
        <v>77</v>
      </c>
      <c r="C492" s="6" t="s">
        <v>1144</v>
      </c>
      <c r="D492" s="6">
        <v>16</v>
      </c>
      <c r="E492" s="24">
        <v>55120.86</v>
      </c>
      <c r="F492" s="6">
        <v>15</v>
      </c>
      <c r="G492" s="12">
        <v>6.0000000000000001E-3</v>
      </c>
      <c r="H492" s="12">
        <v>-4.0000000000000001E-3</v>
      </c>
      <c r="I492" s="12">
        <v>-5.0000000000000001E-3</v>
      </c>
      <c r="J492" s="16">
        <f t="shared" si="35"/>
        <v>6.6666666666666652E-2</v>
      </c>
      <c r="K492" s="15">
        <f t="shared" si="36"/>
        <v>3674.7239999999993</v>
      </c>
      <c r="L492" s="15">
        <f t="shared" si="37"/>
        <v>58630.221420000002</v>
      </c>
      <c r="M492" s="13" t="str">
        <f t="shared" si="38"/>
        <v>Budget 1Y</v>
      </c>
      <c r="N492" s="13" t="str">
        <f t="shared" si="39"/>
        <v>PASS</v>
      </c>
    </row>
    <row r="493" spans="1:14">
      <c r="A493" s="11">
        <v>46600</v>
      </c>
      <c r="B493" s="6" t="s">
        <v>77</v>
      </c>
      <c r="C493" s="6" t="s">
        <v>1145</v>
      </c>
      <c r="D493" s="6">
        <v>16</v>
      </c>
      <c r="E493" s="24">
        <v>93512</v>
      </c>
      <c r="F493" s="6">
        <v>15</v>
      </c>
      <c r="G493" s="12">
        <v>6.0000000000000001E-3</v>
      </c>
      <c r="H493" s="12">
        <v>1.7999999999999999E-2</v>
      </c>
      <c r="I493" s="12">
        <v>-5.0000000000000001E-3</v>
      </c>
      <c r="J493" s="16">
        <f t="shared" si="35"/>
        <v>6.6666666666666652E-2</v>
      </c>
      <c r="K493" s="15">
        <f t="shared" si="36"/>
        <v>6234.1333333333323</v>
      </c>
      <c r="L493" s="15">
        <f t="shared" si="37"/>
        <v>101522.86133333333</v>
      </c>
      <c r="M493" s="13" t="str">
        <f t="shared" si="38"/>
        <v>Budget 1Y</v>
      </c>
      <c r="N493" s="13" t="str">
        <f t="shared" si="39"/>
        <v>PASS</v>
      </c>
    </row>
    <row r="494" spans="1:14">
      <c r="A494" s="11">
        <v>46600</v>
      </c>
      <c r="B494" s="6" t="s">
        <v>80</v>
      </c>
      <c r="C494" s="6" t="s">
        <v>1143</v>
      </c>
      <c r="D494" s="6">
        <v>18</v>
      </c>
      <c r="E494" s="24">
        <v>244230.58</v>
      </c>
      <c r="F494" s="6">
        <v>18</v>
      </c>
      <c r="G494" s="12">
        <v>4.0000000000000001E-3</v>
      </c>
      <c r="H494" s="12">
        <v>0.01</v>
      </c>
      <c r="I494" s="12">
        <v>-5.0000000000000001E-3</v>
      </c>
      <c r="J494" s="16">
        <f t="shared" si="35"/>
        <v>0</v>
      </c>
      <c r="K494" s="15">
        <f t="shared" si="36"/>
        <v>0</v>
      </c>
      <c r="L494" s="15">
        <f t="shared" si="37"/>
        <v>246428.65521999999</v>
      </c>
      <c r="M494" s="13" t="str">
        <f t="shared" si="38"/>
        <v>Budget 1Y</v>
      </c>
      <c r="N494" s="13" t="str">
        <f t="shared" si="39"/>
        <v>PASS</v>
      </c>
    </row>
    <row r="495" spans="1:14">
      <c r="A495" s="11">
        <v>46600</v>
      </c>
      <c r="B495" s="6" t="s">
        <v>80</v>
      </c>
      <c r="C495" s="6" t="s">
        <v>1144</v>
      </c>
      <c r="D495" s="6">
        <v>18</v>
      </c>
      <c r="E495" s="24">
        <v>85229.36</v>
      </c>
      <c r="F495" s="6">
        <v>18</v>
      </c>
      <c r="G495" s="12">
        <v>4.0000000000000001E-3</v>
      </c>
      <c r="H495" s="12">
        <v>-4.0000000000000001E-3</v>
      </c>
      <c r="I495" s="12">
        <v>-5.0000000000000001E-3</v>
      </c>
      <c r="J495" s="16">
        <f t="shared" si="35"/>
        <v>0</v>
      </c>
      <c r="K495" s="15">
        <f t="shared" si="36"/>
        <v>0</v>
      </c>
      <c r="L495" s="15">
        <f t="shared" si="37"/>
        <v>84803.213199999998</v>
      </c>
      <c r="M495" s="13" t="str">
        <f t="shared" si="38"/>
        <v>Budget 1Y</v>
      </c>
      <c r="N495" s="13" t="str">
        <f t="shared" si="39"/>
        <v>PASS</v>
      </c>
    </row>
    <row r="496" spans="1:14">
      <c r="A496" s="11">
        <v>46600</v>
      </c>
      <c r="B496" s="6" t="s">
        <v>80</v>
      </c>
      <c r="C496" s="6" t="s">
        <v>1145</v>
      </c>
      <c r="D496" s="6">
        <v>18</v>
      </c>
      <c r="E496" s="24">
        <v>125972.74</v>
      </c>
      <c r="F496" s="6">
        <v>18</v>
      </c>
      <c r="G496" s="12">
        <v>4.0000000000000001E-3</v>
      </c>
      <c r="H496" s="12">
        <v>1.7999999999999999E-2</v>
      </c>
      <c r="I496" s="12">
        <v>-5.0000000000000001E-3</v>
      </c>
      <c r="J496" s="16">
        <f t="shared" si="35"/>
        <v>0</v>
      </c>
      <c r="K496" s="15">
        <f t="shared" si="36"/>
        <v>0</v>
      </c>
      <c r="L496" s="15">
        <f t="shared" si="37"/>
        <v>128114.27658000001</v>
      </c>
      <c r="M496" s="13" t="str">
        <f t="shared" si="38"/>
        <v>Budget 1Y</v>
      </c>
      <c r="N496" s="13" t="str">
        <f t="shared" si="39"/>
        <v>PASS</v>
      </c>
    </row>
    <row r="497" spans="1:14">
      <c r="A497" s="11">
        <v>46600</v>
      </c>
      <c r="B497" s="6" t="s">
        <v>82</v>
      </c>
      <c r="C497" s="6" t="s">
        <v>1143</v>
      </c>
      <c r="D497" s="6">
        <v>20</v>
      </c>
      <c r="E497" s="24">
        <v>281190.78999999998</v>
      </c>
      <c r="F497" s="6">
        <v>17</v>
      </c>
      <c r="G497" s="12">
        <v>1.4999999999999999E-2</v>
      </c>
      <c r="H497" s="12">
        <v>0.01</v>
      </c>
      <c r="I497" s="12">
        <v>-5.0000000000000001E-3</v>
      </c>
      <c r="J497" s="16">
        <f t="shared" si="35"/>
        <v>0.17647058823529416</v>
      </c>
      <c r="K497" s="15">
        <f t="shared" si="36"/>
        <v>49621.904117647064</v>
      </c>
      <c r="L497" s="15">
        <f t="shared" si="37"/>
        <v>336436.509917647</v>
      </c>
      <c r="M497" s="13" t="str">
        <f t="shared" si="38"/>
        <v>Budget 1Y</v>
      </c>
      <c r="N497" s="13" t="str">
        <f t="shared" si="39"/>
        <v>PASS</v>
      </c>
    </row>
    <row r="498" spans="1:14">
      <c r="A498" s="11">
        <v>46600</v>
      </c>
      <c r="B498" s="6" t="s">
        <v>82</v>
      </c>
      <c r="C498" s="6" t="s">
        <v>1144</v>
      </c>
      <c r="D498" s="6">
        <v>20</v>
      </c>
      <c r="E498" s="24">
        <v>96463.01</v>
      </c>
      <c r="F498" s="6">
        <v>17</v>
      </c>
      <c r="G498" s="12">
        <v>1.4999999999999999E-2</v>
      </c>
      <c r="H498" s="12">
        <v>-4.0000000000000001E-3</v>
      </c>
      <c r="I498" s="12">
        <v>-5.0000000000000001E-3</v>
      </c>
      <c r="J498" s="16">
        <f t="shared" si="35"/>
        <v>0.17647058823529416</v>
      </c>
      <c r="K498" s="15">
        <f t="shared" si="36"/>
        <v>17022.884117647063</v>
      </c>
      <c r="L498" s="15">
        <f t="shared" si="37"/>
        <v>114064.67217764705</v>
      </c>
      <c r="M498" s="13" t="str">
        <f t="shared" si="38"/>
        <v>Budget 1Y</v>
      </c>
      <c r="N498" s="13" t="str">
        <f t="shared" si="39"/>
        <v>PASS</v>
      </c>
    </row>
    <row r="499" spans="1:14">
      <c r="A499" s="11">
        <v>46600</v>
      </c>
      <c r="B499" s="6" t="s">
        <v>82</v>
      </c>
      <c r="C499" s="6" t="s">
        <v>1145</v>
      </c>
      <c r="D499" s="6">
        <v>20</v>
      </c>
      <c r="E499" s="24">
        <v>168426.93</v>
      </c>
      <c r="F499" s="6">
        <v>17</v>
      </c>
      <c r="G499" s="12">
        <v>1.4999999999999999E-2</v>
      </c>
      <c r="H499" s="12">
        <v>1.7999999999999999E-2</v>
      </c>
      <c r="I499" s="12">
        <v>-5.0000000000000001E-3</v>
      </c>
      <c r="J499" s="16">
        <f t="shared" si="35"/>
        <v>0.17647058823529416</v>
      </c>
      <c r="K499" s="15">
        <f t="shared" si="36"/>
        <v>29722.399411764713</v>
      </c>
      <c r="L499" s="15">
        <f t="shared" si="37"/>
        <v>202865.28345176473</v>
      </c>
      <c r="M499" s="13" t="str">
        <f t="shared" si="38"/>
        <v>Budget 1Y</v>
      </c>
      <c r="N499" s="13" t="str">
        <f t="shared" si="39"/>
        <v>PASS</v>
      </c>
    </row>
    <row r="500" spans="1:14">
      <c r="A500" s="11">
        <v>46600</v>
      </c>
      <c r="B500" s="6" t="s">
        <v>83</v>
      </c>
      <c r="C500" s="6" t="s">
        <v>1143</v>
      </c>
      <c r="D500" s="6">
        <v>25</v>
      </c>
      <c r="E500" s="24">
        <v>311622.14</v>
      </c>
      <c r="F500" s="6">
        <v>21</v>
      </c>
      <c r="G500" s="12">
        <v>5.0000000000000001E-3</v>
      </c>
      <c r="H500" s="12">
        <v>0.01</v>
      </c>
      <c r="I500" s="12">
        <v>-5.0000000000000001E-3</v>
      </c>
      <c r="J500" s="16">
        <f t="shared" si="35"/>
        <v>0.19047619047619047</v>
      </c>
      <c r="K500" s="15">
        <f t="shared" si="36"/>
        <v>59356.598095238092</v>
      </c>
      <c r="L500" s="15">
        <f t="shared" si="37"/>
        <v>374094.95949523809</v>
      </c>
      <c r="M500" s="13" t="str">
        <f t="shared" si="38"/>
        <v>Budget 1Y</v>
      </c>
      <c r="N500" s="13" t="str">
        <f t="shared" si="39"/>
        <v>PASS</v>
      </c>
    </row>
    <row r="501" spans="1:14">
      <c r="A501" s="11">
        <v>46600</v>
      </c>
      <c r="B501" s="6" t="s">
        <v>83</v>
      </c>
      <c r="C501" s="6" t="s">
        <v>1144</v>
      </c>
      <c r="D501" s="6">
        <v>25</v>
      </c>
      <c r="E501" s="24">
        <v>99800.69</v>
      </c>
      <c r="F501" s="6">
        <v>21</v>
      </c>
      <c r="G501" s="12">
        <v>5.0000000000000001E-3</v>
      </c>
      <c r="H501" s="12">
        <v>-4.0000000000000001E-3</v>
      </c>
      <c r="I501" s="12">
        <v>-5.0000000000000001E-3</v>
      </c>
      <c r="J501" s="16">
        <f t="shared" si="35"/>
        <v>0.19047619047619047</v>
      </c>
      <c r="K501" s="15">
        <f t="shared" si="36"/>
        <v>19009.655238095238</v>
      </c>
      <c r="L501" s="15">
        <f t="shared" si="37"/>
        <v>118411.14247809524</v>
      </c>
      <c r="M501" s="13" t="str">
        <f t="shared" si="38"/>
        <v>Budget 1Y</v>
      </c>
      <c r="N501" s="13" t="str">
        <f t="shared" si="39"/>
        <v>PASS</v>
      </c>
    </row>
    <row r="502" spans="1:14">
      <c r="A502" s="11">
        <v>46600</v>
      </c>
      <c r="B502" s="6" t="s">
        <v>83</v>
      </c>
      <c r="C502" s="6" t="s">
        <v>1145</v>
      </c>
      <c r="D502" s="6">
        <v>25</v>
      </c>
      <c r="E502" s="24">
        <v>169839.91</v>
      </c>
      <c r="F502" s="6">
        <v>21</v>
      </c>
      <c r="G502" s="12">
        <v>5.0000000000000001E-3</v>
      </c>
      <c r="H502" s="12">
        <v>1.7999999999999999E-2</v>
      </c>
      <c r="I502" s="12">
        <v>-5.0000000000000001E-3</v>
      </c>
      <c r="J502" s="16">
        <f t="shared" si="35"/>
        <v>0.19047619047619047</v>
      </c>
      <c r="K502" s="15">
        <f t="shared" si="36"/>
        <v>32350.459047619046</v>
      </c>
      <c r="L502" s="15">
        <f t="shared" si="37"/>
        <v>205247.48742761905</v>
      </c>
      <c r="M502" s="13" t="str">
        <f t="shared" si="38"/>
        <v>Budget 1Y</v>
      </c>
      <c r="N502" s="13" t="str">
        <f t="shared" si="39"/>
        <v>PASS</v>
      </c>
    </row>
    <row r="503" spans="1:14">
      <c r="A503" s="11">
        <v>46600</v>
      </c>
      <c r="B503" s="6" t="s">
        <v>84</v>
      </c>
      <c r="C503" s="6" t="s">
        <v>1143</v>
      </c>
      <c r="D503" s="6">
        <v>24</v>
      </c>
      <c r="E503" s="24">
        <v>357202.06</v>
      </c>
      <c r="F503" s="6">
        <v>26</v>
      </c>
      <c r="G503" s="12">
        <v>1.2E-2</v>
      </c>
      <c r="H503" s="12">
        <v>0.01</v>
      </c>
      <c r="I503" s="12">
        <v>-5.0000000000000001E-3</v>
      </c>
      <c r="J503" s="16">
        <f t="shared" si="35"/>
        <v>-7.6923076923076872E-2</v>
      </c>
      <c r="K503" s="15">
        <f t="shared" si="36"/>
        <v>-27477.08153846152</v>
      </c>
      <c r="L503" s="15">
        <f t="shared" si="37"/>
        <v>335797.41348153848</v>
      </c>
      <c r="M503" s="13" t="str">
        <f t="shared" si="38"/>
        <v>Budget 1Y</v>
      </c>
      <c r="N503" s="13" t="str">
        <f t="shared" si="39"/>
        <v>PASS</v>
      </c>
    </row>
    <row r="504" spans="1:14">
      <c r="A504" s="11">
        <v>46600</v>
      </c>
      <c r="B504" s="6" t="s">
        <v>84</v>
      </c>
      <c r="C504" s="6" t="s">
        <v>1144</v>
      </c>
      <c r="D504" s="6">
        <v>24</v>
      </c>
      <c r="E504" s="24">
        <v>123933.72</v>
      </c>
      <c r="F504" s="6">
        <v>26</v>
      </c>
      <c r="G504" s="12">
        <v>1.2E-2</v>
      </c>
      <c r="H504" s="12">
        <v>-4.0000000000000001E-3</v>
      </c>
      <c r="I504" s="12">
        <v>-5.0000000000000001E-3</v>
      </c>
      <c r="J504" s="16">
        <f t="shared" si="35"/>
        <v>-7.6923076923076872E-2</v>
      </c>
      <c r="K504" s="15">
        <f t="shared" si="36"/>
        <v>-9533.3630769230713</v>
      </c>
      <c r="L504" s="15">
        <f t="shared" si="37"/>
        <v>114772.15808307694</v>
      </c>
      <c r="M504" s="13" t="str">
        <f t="shared" si="38"/>
        <v>Budget 1Y</v>
      </c>
      <c r="N504" s="13" t="str">
        <f t="shared" si="39"/>
        <v>PASS</v>
      </c>
    </row>
    <row r="505" spans="1:14">
      <c r="A505" s="11">
        <v>46600</v>
      </c>
      <c r="B505" s="6" t="s">
        <v>84</v>
      </c>
      <c r="C505" s="6" t="s">
        <v>1145</v>
      </c>
      <c r="D505" s="6">
        <v>24</v>
      </c>
      <c r="E505" s="24">
        <v>185919.83</v>
      </c>
      <c r="F505" s="6">
        <v>26</v>
      </c>
      <c r="G505" s="12">
        <v>1.2E-2</v>
      </c>
      <c r="H505" s="12">
        <v>1.7999999999999999E-2</v>
      </c>
      <c r="I505" s="12">
        <v>-5.0000000000000001E-3</v>
      </c>
      <c r="J505" s="16">
        <f t="shared" si="35"/>
        <v>-7.6923076923076872E-2</v>
      </c>
      <c r="K505" s="15">
        <f t="shared" si="36"/>
        <v>-14301.525384615374</v>
      </c>
      <c r="L505" s="15">
        <f t="shared" si="37"/>
        <v>176266.30036538461</v>
      </c>
      <c r="M505" s="13" t="str">
        <f t="shared" si="38"/>
        <v>Budget 1Y</v>
      </c>
      <c r="N505" s="13" t="str">
        <f t="shared" si="39"/>
        <v>PASS</v>
      </c>
    </row>
    <row r="506" spans="1:14">
      <c r="A506" s="11">
        <v>46631</v>
      </c>
      <c r="B506" s="6" t="s">
        <v>53</v>
      </c>
      <c r="C506" s="6" t="s">
        <v>1143</v>
      </c>
      <c r="D506" s="6">
        <v>8</v>
      </c>
      <c r="E506" s="24">
        <v>198566.29</v>
      </c>
      <c r="F506" s="6">
        <v>8</v>
      </c>
      <c r="G506" s="12">
        <v>1.7999999999999999E-2</v>
      </c>
      <c r="H506" s="12">
        <v>0.01</v>
      </c>
      <c r="I506" s="12">
        <v>-5.0000000000000001E-3</v>
      </c>
      <c r="J506" s="16">
        <f t="shared" si="35"/>
        <v>0</v>
      </c>
      <c r="K506" s="15">
        <f t="shared" si="36"/>
        <v>0</v>
      </c>
      <c r="L506" s="15">
        <f t="shared" si="37"/>
        <v>203133.31467000002</v>
      </c>
      <c r="M506" s="13" t="str">
        <f t="shared" si="38"/>
        <v>Budget 1Y</v>
      </c>
      <c r="N506" s="13" t="str">
        <f t="shared" si="39"/>
        <v>PASS</v>
      </c>
    </row>
    <row r="507" spans="1:14">
      <c r="A507" s="11">
        <v>46631</v>
      </c>
      <c r="B507" s="6" t="s">
        <v>53</v>
      </c>
      <c r="C507" s="6" t="s">
        <v>1144</v>
      </c>
      <c r="D507" s="6">
        <v>8</v>
      </c>
      <c r="E507" s="24">
        <v>59516.83</v>
      </c>
      <c r="F507" s="6">
        <v>8</v>
      </c>
      <c r="G507" s="12">
        <v>1.7999999999999999E-2</v>
      </c>
      <c r="H507" s="12">
        <v>-4.0000000000000001E-3</v>
      </c>
      <c r="I507" s="12">
        <v>-5.0000000000000001E-3</v>
      </c>
      <c r="J507" s="16">
        <f t="shared" si="35"/>
        <v>0</v>
      </c>
      <c r="K507" s="15">
        <f t="shared" si="36"/>
        <v>0</v>
      </c>
      <c r="L507" s="15">
        <f t="shared" si="37"/>
        <v>60052.481469999999</v>
      </c>
      <c r="M507" s="13" t="str">
        <f t="shared" si="38"/>
        <v>Budget 1Y</v>
      </c>
      <c r="N507" s="13" t="str">
        <f t="shared" si="39"/>
        <v>PASS</v>
      </c>
    </row>
    <row r="508" spans="1:14">
      <c r="A508" s="11">
        <v>46631</v>
      </c>
      <c r="B508" s="6" t="s">
        <v>53</v>
      </c>
      <c r="C508" s="6" t="s">
        <v>1145</v>
      </c>
      <c r="D508" s="6">
        <v>8</v>
      </c>
      <c r="E508" s="24">
        <v>82147.77</v>
      </c>
      <c r="F508" s="6">
        <v>8</v>
      </c>
      <c r="G508" s="12">
        <v>1.7999999999999999E-2</v>
      </c>
      <c r="H508" s="12">
        <v>1.7999999999999999E-2</v>
      </c>
      <c r="I508" s="12">
        <v>-5.0000000000000001E-3</v>
      </c>
      <c r="J508" s="16">
        <f t="shared" si="35"/>
        <v>0</v>
      </c>
      <c r="K508" s="15">
        <f t="shared" si="36"/>
        <v>0</v>
      </c>
      <c r="L508" s="15">
        <f t="shared" si="37"/>
        <v>84694.350870000009</v>
      </c>
      <c r="M508" s="13" t="str">
        <f t="shared" si="38"/>
        <v>Budget 1Y</v>
      </c>
      <c r="N508" s="13" t="str">
        <f t="shared" si="39"/>
        <v>PASS</v>
      </c>
    </row>
    <row r="509" spans="1:14">
      <c r="A509" s="11">
        <v>46631</v>
      </c>
      <c r="B509" s="6" t="s">
        <v>57</v>
      </c>
      <c r="C509" s="6" t="s">
        <v>1143</v>
      </c>
      <c r="D509" s="6">
        <v>10</v>
      </c>
      <c r="E509" s="24">
        <v>141605.54</v>
      </c>
      <c r="F509" s="6">
        <v>10</v>
      </c>
      <c r="G509" s="12">
        <v>6.0000000000000001E-3</v>
      </c>
      <c r="H509" s="12">
        <v>0.01</v>
      </c>
      <c r="I509" s="12">
        <v>-5.0000000000000001E-3</v>
      </c>
      <c r="J509" s="16">
        <f t="shared" si="35"/>
        <v>0</v>
      </c>
      <c r="K509" s="15">
        <f t="shared" si="36"/>
        <v>0</v>
      </c>
      <c r="L509" s="15">
        <f t="shared" si="37"/>
        <v>143163.20094000001</v>
      </c>
      <c r="M509" s="13" t="str">
        <f t="shared" si="38"/>
        <v>Budget 1Y</v>
      </c>
      <c r="N509" s="13" t="str">
        <f t="shared" si="39"/>
        <v>PASS</v>
      </c>
    </row>
    <row r="510" spans="1:14">
      <c r="A510" s="11">
        <v>46631</v>
      </c>
      <c r="B510" s="6" t="s">
        <v>57</v>
      </c>
      <c r="C510" s="6" t="s">
        <v>1144</v>
      </c>
      <c r="D510" s="6">
        <v>10</v>
      </c>
      <c r="E510" s="24">
        <v>52910.36</v>
      </c>
      <c r="F510" s="6">
        <v>10</v>
      </c>
      <c r="G510" s="12">
        <v>6.0000000000000001E-3</v>
      </c>
      <c r="H510" s="12">
        <v>-4.0000000000000001E-3</v>
      </c>
      <c r="I510" s="12">
        <v>-5.0000000000000001E-3</v>
      </c>
      <c r="J510" s="16">
        <f t="shared" si="35"/>
        <v>0</v>
      </c>
      <c r="K510" s="15">
        <f t="shared" si="36"/>
        <v>0</v>
      </c>
      <c r="L510" s="15">
        <f t="shared" si="37"/>
        <v>52751.628920000003</v>
      </c>
      <c r="M510" s="13" t="str">
        <f t="shared" si="38"/>
        <v>Budget 1Y</v>
      </c>
      <c r="N510" s="13" t="str">
        <f t="shared" si="39"/>
        <v>PASS</v>
      </c>
    </row>
    <row r="511" spans="1:14">
      <c r="A511" s="11">
        <v>46631</v>
      </c>
      <c r="B511" s="6" t="s">
        <v>57</v>
      </c>
      <c r="C511" s="6" t="s">
        <v>1145</v>
      </c>
      <c r="D511" s="6">
        <v>10</v>
      </c>
      <c r="E511" s="24">
        <v>89404.800000000003</v>
      </c>
      <c r="F511" s="6">
        <v>10</v>
      </c>
      <c r="G511" s="12">
        <v>6.0000000000000001E-3</v>
      </c>
      <c r="H511" s="12">
        <v>1.7999999999999999E-2</v>
      </c>
      <c r="I511" s="12">
        <v>-5.0000000000000001E-3</v>
      </c>
      <c r="J511" s="16">
        <f t="shared" si="35"/>
        <v>0</v>
      </c>
      <c r="K511" s="15">
        <f t="shared" si="36"/>
        <v>0</v>
      </c>
      <c r="L511" s="15">
        <f t="shared" si="37"/>
        <v>91103.491200000004</v>
      </c>
      <c r="M511" s="13" t="str">
        <f t="shared" si="38"/>
        <v>Budget 1Y</v>
      </c>
      <c r="N511" s="13" t="str">
        <f t="shared" si="39"/>
        <v>PASS</v>
      </c>
    </row>
    <row r="512" spans="1:14">
      <c r="A512" s="11">
        <v>46631</v>
      </c>
      <c r="B512" s="6" t="s">
        <v>61</v>
      </c>
      <c r="C512" s="6" t="s">
        <v>1143</v>
      </c>
      <c r="D512" s="6">
        <v>9</v>
      </c>
      <c r="E512" s="24">
        <v>192791.82</v>
      </c>
      <c r="F512" s="6">
        <v>8</v>
      </c>
      <c r="G512" s="12">
        <v>0</v>
      </c>
      <c r="H512" s="12">
        <v>0.01</v>
      </c>
      <c r="I512" s="12">
        <v>-5.0000000000000001E-3</v>
      </c>
      <c r="J512" s="16">
        <f t="shared" si="35"/>
        <v>0.125</v>
      </c>
      <c r="K512" s="15">
        <f t="shared" si="36"/>
        <v>24098.977500000001</v>
      </c>
      <c r="L512" s="15">
        <f t="shared" si="37"/>
        <v>217854.75660000002</v>
      </c>
      <c r="M512" s="13" t="str">
        <f t="shared" si="38"/>
        <v>Budget 1Y</v>
      </c>
      <c r="N512" s="13" t="str">
        <f t="shared" si="39"/>
        <v>PASS</v>
      </c>
    </row>
    <row r="513" spans="1:14">
      <c r="A513" s="11">
        <v>46631</v>
      </c>
      <c r="B513" s="6" t="s">
        <v>61</v>
      </c>
      <c r="C513" s="6" t="s">
        <v>1144</v>
      </c>
      <c r="D513" s="6">
        <v>9</v>
      </c>
      <c r="E513" s="24">
        <v>69003.56</v>
      </c>
      <c r="F513" s="6">
        <v>8</v>
      </c>
      <c r="G513" s="12">
        <v>0</v>
      </c>
      <c r="H513" s="12">
        <v>-4.0000000000000001E-3</v>
      </c>
      <c r="I513" s="12">
        <v>-5.0000000000000001E-3</v>
      </c>
      <c r="J513" s="16">
        <f t="shared" si="35"/>
        <v>0.125</v>
      </c>
      <c r="K513" s="15">
        <f t="shared" si="36"/>
        <v>8625.4449999999997</v>
      </c>
      <c r="L513" s="15">
        <f t="shared" si="37"/>
        <v>77007.972959999999</v>
      </c>
      <c r="M513" s="13" t="str">
        <f t="shared" si="38"/>
        <v>Budget 1Y</v>
      </c>
      <c r="N513" s="13" t="str">
        <f t="shared" si="39"/>
        <v>PASS</v>
      </c>
    </row>
    <row r="514" spans="1:14">
      <c r="A514" s="11">
        <v>46631</v>
      </c>
      <c r="B514" s="6" t="s">
        <v>61</v>
      </c>
      <c r="C514" s="6" t="s">
        <v>1145</v>
      </c>
      <c r="D514" s="6">
        <v>9</v>
      </c>
      <c r="E514" s="24">
        <v>86819.26</v>
      </c>
      <c r="F514" s="6">
        <v>8</v>
      </c>
      <c r="G514" s="12">
        <v>0</v>
      </c>
      <c r="H514" s="12">
        <v>1.7999999999999999E-2</v>
      </c>
      <c r="I514" s="12">
        <v>-5.0000000000000001E-3</v>
      </c>
      <c r="J514" s="16">
        <f t="shared" ref="J514:J577" si="40">IFERROR(D514/F514-1,0)</f>
        <v>0.125</v>
      </c>
      <c r="K514" s="15">
        <f t="shared" ref="K514:K577" si="41">E514*J514</f>
        <v>10852.407499999999</v>
      </c>
      <c r="L514" s="15">
        <f t="shared" ref="L514:L577" si="42">E514+K514+E514*(G514+H514+I514)</f>
        <v>98800.317880000002</v>
      </c>
      <c r="M514" s="13" t="str">
        <f t="shared" ref="M514:M577" si="43">IF(YEAR(A514)=2026,"Current forecast",IF(YEAR(A514)=2027,"Budget 1Y","Strategic 3Y"))</f>
        <v>Budget 1Y</v>
      </c>
      <c r="N514" s="13" t="str">
        <f t="shared" ref="N514:N577" si="44">IF(L514&gt;=0,"PASS","FAIL")</f>
        <v>PASS</v>
      </c>
    </row>
    <row r="515" spans="1:14">
      <c r="A515" s="11">
        <v>46631</v>
      </c>
      <c r="B515" s="6" t="s">
        <v>65</v>
      </c>
      <c r="C515" s="6" t="s">
        <v>1143</v>
      </c>
      <c r="D515" s="6">
        <v>16</v>
      </c>
      <c r="E515" s="24">
        <v>265411.38</v>
      </c>
      <c r="F515" s="6">
        <v>16</v>
      </c>
      <c r="G515" s="12">
        <v>0.02</v>
      </c>
      <c r="H515" s="12">
        <v>0.01</v>
      </c>
      <c r="I515" s="12">
        <v>-5.0000000000000001E-3</v>
      </c>
      <c r="J515" s="16">
        <f t="shared" si="40"/>
        <v>0</v>
      </c>
      <c r="K515" s="15">
        <f t="shared" si="41"/>
        <v>0</v>
      </c>
      <c r="L515" s="15">
        <f t="shared" si="42"/>
        <v>272046.66450000001</v>
      </c>
      <c r="M515" s="13" t="str">
        <f t="shared" si="43"/>
        <v>Budget 1Y</v>
      </c>
      <c r="N515" s="13" t="str">
        <f t="shared" si="44"/>
        <v>PASS</v>
      </c>
    </row>
    <row r="516" spans="1:14">
      <c r="A516" s="11">
        <v>46631</v>
      </c>
      <c r="B516" s="6" t="s">
        <v>65</v>
      </c>
      <c r="C516" s="6" t="s">
        <v>1144</v>
      </c>
      <c r="D516" s="6">
        <v>16</v>
      </c>
      <c r="E516" s="24">
        <v>96455.65</v>
      </c>
      <c r="F516" s="6">
        <v>16</v>
      </c>
      <c r="G516" s="12">
        <v>0.02</v>
      </c>
      <c r="H516" s="12">
        <v>-4.0000000000000001E-3</v>
      </c>
      <c r="I516" s="12">
        <v>-5.0000000000000001E-3</v>
      </c>
      <c r="J516" s="16">
        <f t="shared" si="40"/>
        <v>0</v>
      </c>
      <c r="K516" s="15">
        <f t="shared" si="41"/>
        <v>0</v>
      </c>
      <c r="L516" s="15">
        <f t="shared" si="42"/>
        <v>97516.662149999989</v>
      </c>
      <c r="M516" s="13" t="str">
        <f t="shared" si="43"/>
        <v>Budget 1Y</v>
      </c>
      <c r="N516" s="13" t="str">
        <f t="shared" si="44"/>
        <v>PASS</v>
      </c>
    </row>
    <row r="517" spans="1:14">
      <c r="A517" s="11">
        <v>46631</v>
      </c>
      <c r="B517" s="6" t="s">
        <v>65</v>
      </c>
      <c r="C517" s="6" t="s">
        <v>1145</v>
      </c>
      <c r="D517" s="6">
        <v>16</v>
      </c>
      <c r="E517" s="24">
        <v>142368.76</v>
      </c>
      <c r="F517" s="6">
        <v>16</v>
      </c>
      <c r="G517" s="12">
        <v>0.02</v>
      </c>
      <c r="H517" s="12">
        <v>1.7999999999999999E-2</v>
      </c>
      <c r="I517" s="12">
        <v>-5.0000000000000001E-3</v>
      </c>
      <c r="J517" s="16">
        <f t="shared" si="40"/>
        <v>0</v>
      </c>
      <c r="K517" s="15">
        <f t="shared" si="41"/>
        <v>0</v>
      </c>
      <c r="L517" s="15">
        <f t="shared" si="42"/>
        <v>147066.92908</v>
      </c>
      <c r="M517" s="13" t="str">
        <f t="shared" si="43"/>
        <v>Budget 1Y</v>
      </c>
      <c r="N517" s="13" t="str">
        <f t="shared" si="44"/>
        <v>PASS</v>
      </c>
    </row>
    <row r="518" spans="1:14">
      <c r="A518" s="11">
        <v>46631</v>
      </c>
      <c r="B518" s="6" t="s">
        <v>68</v>
      </c>
      <c r="C518" s="6" t="s">
        <v>1143</v>
      </c>
      <c r="D518" s="6">
        <v>19</v>
      </c>
      <c r="E518" s="24">
        <v>262373.43</v>
      </c>
      <c r="F518" s="6">
        <v>18</v>
      </c>
      <c r="G518" s="12">
        <v>0</v>
      </c>
      <c r="H518" s="12">
        <v>0.01</v>
      </c>
      <c r="I518" s="12">
        <v>-5.0000000000000001E-3</v>
      </c>
      <c r="J518" s="16">
        <f t="shared" si="40"/>
        <v>5.555555555555558E-2</v>
      </c>
      <c r="K518" s="15">
        <f t="shared" si="41"/>
        <v>14576.301666666674</v>
      </c>
      <c r="L518" s="15">
        <f t="shared" si="42"/>
        <v>278261.59881666669</v>
      </c>
      <c r="M518" s="13" t="str">
        <f t="shared" si="43"/>
        <v>Budget 1Y</v>
      </c>
      <c r="N518" s="13" t="str">
        <f t="shared" si="44"/>
        <v>PASS</v>
      </c>
    </row>
    <row r="519" spans="1:14">
      <c r="A519" s="11">
        <v>46631</v>
      </c>
      <c r="B519" s="6" t="s">
        <v>68</v>
      </c>
      <c r="C519" s="6" t="s">
        <v>1144</v>
      </c>
      <c r="D519" s="6">
        <v>19</v>
      </c>
      <c r="E519" s="24">
        <v>98382.8</v>
      </c>
      <c r="F519" s="6">
        <v>18</v>
      </c>
      <c r="G519" s="12">
        <v>0</v>
      </c>
      <c r="H519" s="12">
        <v>-4.0000000000000001E-3</v>
      </c>
      <c r="I519" s="12">
        <v>-5.0000000000000001E-3</v>
      </c>
      <c r="J519" s="16">
        <f t="shared" si="40"/>
        <v>5.555555555555558E-2</v>
      </c>
      <c r="K519" s="15">
        <f t="shared" si="41"/>
        <v>5465.7111111111135</v>
      </c>
      <c r="L519" s="15">
        <f t="shared" si="42"/>
        <v>102963.06591111112</v>
      </c>
      <c r="M519" s="13" t="str">
        <f t="shared" si="43"/>
        <v>Budget 1Y</v>
      </c>
      <c r="N519" s="13" t="str">
        <f t="shared" si="44"/>
        <v>PASS</v>
      </c>
    </row>
    <row r="520" spans="1:14">
      <c r="A520" s="11">
        <v>46631</v>
      </c>
      <c r="B520" s="6" t="s">
        <v>68</v>
      </c>
      <c r="C520" s="6" t="s">
        <v>1145</v>
      </c>
      <c r="D520" s="6">
        <v>19</v>
      </c>
      <c r="E520" s="24">
        <v>152946.66</v>
      </c>
      <c r="F520" s="6">
        <v>18</v>
      </c>
      <c r="G520" s="12">
        <v>0</v>
      </c>
      <c r="H520" s="12">
        <v>1.7999999999999999E-2</v>
      </c>
      <c r="I520" s="12">
        <v>-5.0000000000000001E-3</v>
      </c>
      <c r="J520" s="16">
        <f t="shared" si="40"/>
        <v>5.555555555555558E-2</v>
      </c>
      <c r="K520" s="15">
        <f t="shared" si="41"/>
        <v>8497.0366666666705</v>
      </c>
      <c r="L520" s="15">
        <f t="shared" si="42"/>
        <v>163432.00324666669</v>
      </c>
      <c r="M520" s="13" t="str">
        <f t="shared" si="43"/>
        <v>Budget 1Y</v>
      </c>
      <c r="N520" s="13" t="str">
        <f t="shared" si="44"/>
        <v>PASS</v>
      </c>
    </row>
    <row r="521" spans="1:14">
      <c r="A521" s="11">
        <v>46631</v>
      </c>
      <c r="B521" s="6" t="s">
        <v>71</v>
      </c>
      <c r="C521" s="6" t="s">
        <v>1143</v>
      </c>
      <c r="D521" s="6">
        <v>14</v>
      </c>
      <c r="E521" s="24">
        <v>158057.47</v>
      </c>
      <c r="F521" s="6">
        <v>14</v>
      </c>
      <c r="G521" s="12">
        <v>8.0000000000000002E-3</v>
      </c>
      <c r="H521" s="12">
        <v>0.01</v>
      </c>
      <c r="I521" s="12">
        <v>-5.0000000000000001E-3</v>
      </c>
      <c r="J521" s="16">
        <f t="shared" si="40"/>
        <v>0</v>
      </c>
      <c r="K521" s="15">
        <f t="shared" si="41"/>
        <v>0</v>
      </c>
      <c r="L521" s="15">
        <f t="shared" si="42"/>
        <v>160112.21711</v>
      </c>
      <c r="M521" s="13" t="str">
        <f t="shared" si="43"/>
        <v>Budget 1Y</v>
      </c>
      <c r="N521" s="13" t="str">
        <f t="shared" si="44"/>
        <v>PASS</v>
      </c>
    </row>
    <row r="522" spans="1:14">
      <c r="A522" s="11">
        <v>46631</v>
      </c>
      <c r="B522" s="6" t="s">
        <v>71</v>
      </c>
      <c r="C522" s="6" t="s">
        <v>1144</v>
      </c>
      <c r="D522" s="6">
        <v>14</v>
      </c>
      <c r="E522" s="24">
        <v>62604.05</v>
      </c>
      <c r="F522" s="6">
        <v>14</v>
      </c>
      <c r="G522" s="12">
        <v>8.0000000000000002E-3</v>
      </c>
      <c r="H522" s="12">
        <v>-4.0000000000000001E-3</v>
      </c>
      <c r="I522" s="12">
        <v>-5.0000000000000001E-3</v>
      </c>
      <c r="J522" s="16">
        <f t="shared" si="40"/>
        <v>0</v>
      </c>
      <c r="K522" s="15">
        <f t="shared" si="41"/>
        <v>0</v>
      </c>
      <c r="L522" s="15">
        <f t="shared" si="42"/>
        <v>62541.445950000001</v>
      </c>
      <c r="M522" s="13" t="str">
        <f t="shared" si="43"/>
        <v>Budget 1Y</v>
      </c>
      <c r="N522" s="13" t="str">
        <f t="shared" si="44"/>
        <v>PASS</v>
      </c>
    </row>
    <row r="523" spans="1:14">
      <c r="A523" s="11">
        <v>46631</v>
      </c>
      <c r="B523" s="6" t="s">
        <v>71</v>
      </c>
      <c r="C523" s="6" t="s">
        <v>1145</v>
      </c>
      <c r="D523" s="6">
        <v>14</v>
      </c>
      <c r="E523" s="24">
        <v>86405.05</v>
      </c>
      <c r="F523" s="6">
        <v>14</v>
      </c>
      <c r="G523" s="12">
        <v>8.0000000000000002E-3</v>
      </c>
      <c r="H523" s="12">
        <v>1.7999999999999999E-2</v>
      </c>
      <c r="I523" s="12">
        <v>-5.0000000000000001E-3</v>
      </c>
      <c r="J523" s="16">
        <f t="shared" si="40"/>
        <v>0</v>
      </c>
      <c r="K523" s="15">
        <f t="shared" si="41"/>
        <v>0</v>
      </c>
      <c r="L523" s="15">
        <f t="shared" si="42"/>
        <v>88219.556049999999</v>
      </c>
      <c r="M523" s="13" t="str">
        <f t="shared" si="43"/>
        <v>Budget 1Y</v>
      </c>
      <c r="N523" s="13" t="str">
        <f t="shared" si="44"/>
        <v>PASS</v>
      </c>
    </row>
    <row r="524" spans="1:14">
      <c r="A524" s="11">
        <v>46631</v>
      </c>
      <c r="B524" s="6" t="s">
        <v>74</v>
      </c>
      <c r="C524" s="6" t="s">
        <v>1143</v>
      </c>
      <c r="D524" s="6">
        <v>58</v>
      </c>
      <c r="E524" s="24">
        <v>1112429.56</v>
      </c>
      <c r="F524" s="6">
        <v>57</v>
      </c>
      <c r="G524" s="12">
        <v>0.01</v>
      </c>
      <c r="H524" s="12">
        <v>0.01</v>
      </c>
      <c r="I524" s="12">
        <v>-5.0000000000000001E-3</v>
      </c>
      <c r="J524" s="16">
        <f t="shared" si="40"/>
        <v>1.7543859649122862E-2</v>
      </c>
      <c r="K524" s="15">
        <f t="shared" si="41"/>
        <v>19516.308070175499</v>
      </c>
      <c r="L524" s="15">
        <f t="shared" si="42"/>
        <v>1148632.3114701756</v>
      </c>
      <c r="M524" s="13" t="str">
        <f t="shared" si="43"/>
        <v>Budget 1Y</v>
      </c>
      <c r="N524" s="13" t="str">
        <f t="shared" si="44"/>
        <v>PASS</v>
      </c>
    </row>
    <row r="525" spans="1:14">
      <c r="A525" s="11">
        <v>46631</v>
      </c>
      <c r="B525" s="6" t="s">
        <v>74</v>
      </c>
      <c r="C525" s="6" t="s">
        <v>1144</v>
      </c>
      <c r="D525" s="6">
        <v>58</v>
      </c>
      <c r="E525" s="24">
        <v>414765.34</v>
      </c>
      <c r="F525" s="6">
        <v>57</v>
      </c>
      <c r="G525" s="12">
        <v>0.01</v>
      </c>
      <c r="H525" s="12">
        <v>-4.0000000000000001E-3</v>
      </c>
      <c r="I525" s="12">
        <v>-5.0000000000000001E-3</v>
      </c>
      <c r="J525" s="16">
        <f t="shared" si="40"/>
        <v>1.7543859649122862E-2</v>
      </c>
      <c r="K525" s="15">
        <f t="shared" si="41"/>
        <v>7276.5849122807249</v>
      </c>
      <c r="L525" s="15">
        <f t="shared" si="42"/>
        <v>422456.69025228074</v>
      </c>
      <c r="M525" s="13" t="str">
        <f t="shared" si="43"/>
        <v>Budget 1Y</v>
      </c>
      <c r="N525" s="13" t="str">
        <f t="shared" si="44"/>
        <v>PASS</v>
      </c>
    </row>
    <row r="526" spans="1:14">
      <c r="A526" s="11">
        <v>46631</v>
      </c>
      <c r="B526" s="6" t="s">
        <v>74</v>
      </c>
      <c r="C526" s="6" t="s">
        <v>1145</v>
      </c>
      <c r="D526" s="6">
        <v>58</v>
      </c>
      <c r="E526" s="24">
        <v>671009.06000000006</v>
      </c>
      <c r="F526" s="6">
        <v>57</v>
      </c>
      <c r="G526" s="12">
        <v>0.01</v>
      </c>
      <c r="H526" s="12">
        <v>1.7999999999999999E-2</v>
      </c>
      <c r="I526" s="12">
        <v>-5.0000000000000001E-3</v>
      </c>
      <c r="J526" s="16">
        <f t="shared" si="40"/>
        <v>1.7543859649122862E-2</v>
      </c>
      <c r="K526" s="15">
        <f t="shared" si="41"/>
        <v>11772.088771929863</v>
      </c>
      <c r="L526" s="15">
        <f t="shared" si="42"/>
        <v>698214.35715192987</v>
      </c>
      <c r="M526" s="13" t="str">
        <f t="shared" si="43"/>
        <v>Budget 1Y</v>
      </c>
      <c r="N526" s="13" t="str">
        <f t="shared" si="44"/>
        <v>PASS</v>
      </c>
    </row>
    <row r="527" spans="1:14">
      <c r="A527" s="11">
        <v>46631</v>
      </c>
      <c r="B527" s="6" t="s">
        <v>77</v>
      </c>
      <c r="C527" s="6" t="s">
        <v>1143</v>
      </c>
      <c r="D527" s="6">
        <v>16</v>
      </c>
      <c r="E527" s="24">
        <v>258061.84</v>
      </c>
      <c r="F527" s="6">
        <v>15</v>
      </c>
      <c r="G527" s="12">
        <v>6.0000000000000001E-3</v>
      </c>
      <c r="H527" s="12">
        <v>0.01</v>
      </c>
      <c r="I527" s="12">
        <v>-5.0000000000000001E-3</v>
      </c>
      <c r="J527" s="16">
        <f t="shared" si="40"/>
        <v>6.6666666666666652E-2</v>
      </c>
      <c r="K527" s="15">
        <f t="shared" si="41"/>
        <v>17204.122666666663</v>
      </c>
      <c r="L527" s="15">
        <f t="shared" si="42"/>
        <v>278104.64290666668</v>
      </c>
      <c r="M527" s="13" t="str">
        <f t="shared" si="43"/>
        <v>Budget 1Y</v>
      </c>
      <c r="N527" s="13" t="str">
        <f t="shared" si="44"/>
        <v>PASS</v>
      </c>
    </row>
    <row r="528" spans="1:14">
      <c r="A528" s="11">
        <v>46631</v>
      </c>
      <c r="B528" s="6" t="s">
        <v>77</v>
      </c>
      <c r="C528" s="6" t="s">
        <v>1144</v>
      </c>
      <c r="D528" s="6">
        <v>16</v>
      </c>
      <c r="E528" s="24">
        <v>96062.41</v>
      </c>
      <c r="F528" s="6">
        <v>15</v>
      </c>
      <c r="G528" s="12">
        <v>6.0000000000000001E-3</v>
      </c>
      <c r="H528" s="12">
        <v>-4.0000000000000001E-3</v>
      </c>
      <c r="I528" s="12">
        <v>-5.0000000000000001E-3</v>
      </c>
      <c r="J528" s="16">
        <f t="shared" si="40"/>
        <v>6.6666666666666652E-2</v>
      </c>
      <c r="K528" s="15">
        <f t="shared" si="41"/>
        <v>6404.1606666666657</v>
      </c>
      <c r="L528" s="15">
        <f t="shared" si="42"/>
        <v>102178.38343666667</v>
      </c>
      <c r="M528" s="13" t="str">
        <f t="shared" si="43"/>
        <v>Budget 1Y</v>
      </c>
      <c r="N528" s="13" t="str">
        <f t="shared" si="44"/>
        <v>PASS</v>
      </c>
    </row>
    <row r="529" spans="1:14">
      <c r="A529" s="11">
        <v>46631</v>
      </c>
      <c r="B529" s="6" t="s">
        <v>77</v>
      </c>
      <c r="C529" s="6" t="s">
        <v>1145</v>
      </c>
      <c r="D529" s="6">
        <v>16</v>
      </c>
      <c r="E529" s="24">
        <v>126344.8</v>
      </c>
      <c r="F529" s="6">
        <v>15</v>
      </c>
      <c r="G529" s="12">
        <v>6.0000000000000001E-3</v>
      </c>
      <c r="H529" s="12">
        <v>1.7999999999999999E-2</v>
      </c>
      <c r="I529" s="12">
        <v>-5.0000000000000001E-3</v>
      </c>
      <c r="J529" s="16">
        <f t="shared" si="40"/>
        <v>6.6666666666666652E-2</v>
      </c>
      <c r="K529" s="15">
        <f t="shared" si="41"/>
        <v>8422.9866666666658</v>
      </c>
      <c r="L529" s="15">
        <f t="shared" si="42"/>
        <v>137168.33786666667</v>
      </c>
      <c r="M529" s="13" t="str">
        <f t="shared" si="43"/>
        <v>Budget 1Y</v>
      </c>
      <c r="N529" s="13" t="str">
        <f t="shared" si="44"/>
        <v>PASS</v>
      </c>
    </row>
    <row r="530" spans="1:14">
      <c r="A530" s="11">
        <v>46631</v>
      </c>
      <c r="B530" s="6" t="s">
        <v>80</v>
      </c>
      <c r="C530" s="6" t="s">
        <v>1143</v>
      </c>
      <c r="D530" s="6">
        <v>18</v>
      </c>
      <c r="E530" s="24">
        <v>413249.43</v>
      </c>
      <c r="F530" s="6">
        <v>18</v>
      </c>
      <c r="G530" s="12">
        <v>4.0000000000000001E-3</v>
      </c>
      <c r="H530" s="12">
        <v>0.01</v>
      </c>
      <c r="I530" s="12">
        <v>-5.0000000000000001E-3</v>
      </c>
      <c r="J530" s="16">
        <f t="shared" si="40"/>
        <v>0</v>
      </c>
      <c r="K530" s="15">
        <f t="shared" si="41"/>
        <v>0</v>
      </c>
      <c r="L530" s="15">
        <f t="shared" si="42"/>
        <v>416968.67486999999</v>
      </c>
      <c r="M530" s="13" t="str">
        <f t="shared" si="43"/>
        <v>Budget 1Y</v>
      </c>
      <c r="N530" s="13" t="str">
        <f t="shared" si="44"/>
        <v>PASS</v>
      </c>
    </row>
    <row r="531" spans="1:14">
      <c r="A531" s="11">
        <v>46631</v>
      </c>
      <c r="B531" s="6" t="s">
        <v>80</v>
      </c>
      <c r="C531" s="6" t="s">
        <v>1144</v>
      </c>
      <c r="D531" s="6">
        <v>18</v>
      </c>
      <c r="E531" s="24">
        <v>124180.34</v>
      </c>
      <c r="F531" s="6">
        <v>18</v>
      </c>
      <c r="G531" s="12">
        <v>4.0000000000000001E-3</v>
      </c>
      <c r="H531" s="12">
        <v>-4.0000000000000001E-3</v>
      </c>
      <c r="I531" s="12">
        <v>-5.0000000000000001E-3</v>
      </c>
      <c r="J531" s="16">
        <f t="shared" si="40"/>
        <v>0</v>
      </c>
      <c r="K531" s="15">
        <f t="shared" si="41"/>
        <v>0</v>
      </c>
      <c r="L531" s="15">
        <f t="shared" si="42"/>
        <v>123559.43829999999</v>
      </c>
      <c r="M531" s="13" t="str">
        <f t="shared" si="43"/>
        <v>Budget 1Y</v>
      </c>
      <c r="N531" s="13" t="str">
        <f t="shared" si="44"/>
        <v>PASS</v>
      </c>
    </row>
    <row r="532" spans="1:14">
      <c r="A532" s="11">
        <v>46631</v>
      </c>
      <c r="B532" s="6" t="s">
        <v>80</v>
      </c>
      <c r="C532" s="6" t="s">
        <v>1145</v>
      </c>
      <c r="D532" s="6">
        <v>18</v>
      </c>
      <c r="E532" s="24">
        <v>196466.57</v>
      </c>
      <c r="F532" s="6">
        <v>18</v>
      </c>
      <c r="G532" s="12">
        <v>4.0000000000000001E-3</v>
      </c>
      <c r="H532" s="12">
        <v>1.7999999999999999E-2</v>
      </c>
      <c r="I532" s="12">
        <v>-5.0000000000000001E-3</v>
      </c>
      <c r="J532" s="16">
        <f t="shared" si="40"/>
        <v>0</v>
      </c>
      <c r="K532" s="15">
        <f t="shared" si="41"/>
        <v>0</v>
      </c>
      <c r="L532" s="15">
        <f t="shared" si="42"/>
        <v>199806.50169</v>
      </c>
      <c r="M532" s="13" t="str">
        <f t="shared" si="43"/>
        <v>Budget 1Y</v>
      </c>
      <c r="N532" s="13" t="str">
        <f t="shared" si="44"/>
        <v>PASS</v>
      </c>
    </row>
    <row r="533" spans="1:14">
      <c r="A533" s="11">
        <v>46631</v>
      </c>
      <c r="B533" s="6" t="s">
        <v>82</v>
      </c>
      <c r="C533" s="6" t="s">
        <v>1143</v>
      </c>
      <c r="D533" s="6">
        <v>20</v>
      </c>
      <c r="E533" s="24">
        <v>352489.31</v>
      </c>
      <c r="F533" s="6">
        <v>17</v>
      </c>
      <c r="G533" s="12">
        <v>1.4999999999999999E-2</v>
      </c>
      <c r="H533" s="12">
        <v>0.01</v>
      </c>
      <c r="I533" s="12">
        <v>-5.0000000000000001E-3</v>
      </c>
      <c r="J533" s="16">
        <f t="shared" si="40"/>
        <v>0.17647058823529416</v>
      </c>
      <c r="K533" s="15">
        <f t="shared" si="41"/>
        <v>62203.995882352952</v>
      </c>
      <c r="L533" s="15">
        <f t="shared" si="42"/>
        <v>421743.0920823529</v>
      </c>
      <c r="M533" s="13" t="str">
        <f t="shared" si="43"/>
        <v>Budget 1Y</v>
      </c>
      <c r="N533" s="13" t="str">
        <f t="shared" si="44"/>
        <v>PASS</v>
      </c>
    </row>
    <row r="534" spans="1:14">
      <c r="A534" s="11">
        <v>46631</v>
      </c>
      <c r="B534" s="6" t="s">
        <v>82</v>
      </c>
      <c r="C534" s="6" t="s">
        <v>1144</v>
      </c>
      <c r="D534" s="6">
        <v>20</v>
      </c>
      <c r="E534" s="24">
        <v>138314.09</v>
      </c>
      <c r="F534" s="6">
        <v>17</v>
      </c>
      <c r="G534" s="12">
        <v>1.4999999999999999E-2</v>
      </c>
      <c r="H534" s="12">
        <v>-4.0000000000000001E-3</v>
      </c>
      <c r="I534" s="12">
        <v>-5.0000000000000001E-3</v>
      </c>
      <c r="J534" s="16">
        <f t="shared" si="40"/>
        <v>0.17647058823529416</v>
      </c>
      <c r="K534" s="15">
        <f t="shared" si="41"/>
        <v>24408.368823529418</v>
      </c>
      <c r="L534" s="15">
        <f t="shared" si="42"/>
        <v>163552.34336352942</v>
      </c>
      <c r="M534" s="13" t="str">
        <f t="shared" si="43"/>
        <v>Budget 1Y</v>
      </c>
      <c r="N534" s="13" t="str">
        <f t="shared" si="44"/>
        <v>PASS</v>
      </c>
    </row>
    <row r="535" spans="1:14">
      <c r="A535" s="11">
        <v>46631</v>
      </c>
      <c r="B535" s="6" t="s">
        <v>82</v>
      </c>
      <c r="C535" s="6" t="s">
        <v>1145</v>
      </c>
      <c r="D535" s="6">
        <v>20</v>
      </c>
      <c r="E535" s="24">
        <v>199430.01</v>
      </c>
      <c r="F535" s="6">
        <v>17</v>
      </c>
      <c r="G535" s="12">
        <v>1.4999999999999999E-2</v>
      </c>
      <c r="H535" s="12">
        <v>1.7999999999999999E-2</v>
      </c>
      <c r="I535" s="12">
        <v>-5.0000000000000001E-3</v>
      </c>
      <c r="J535" s="16">
        <f t="shared" si="40"/>
        <v>0.17647058823529416</v>
      </c>
      <c r="K535" s="15">
        <f t="shared" si="41"/>
        <v>35193.531176470598</v>
      </c>
      <c r="L535" s="15">
        <f t="shared" si="42"/>
        <v>240207.58145647059</v>
      </c>
      <c r="M535" s="13" t="str">
        <f t="shared" si="43"/>
        <v>Budget 1Y</v>
      </c>
      <c r="N535" s="13" t="str">
        <f t="shared" si="44"/>
        <v>PASS</v>
      </c>
    </row>
    <row r="536" spans="1:14">
      <c r="A536" s="11">
        <v>46631</v>
      </c>
      <c r="B536" s="6" t="s">
        <v>83</v>
      </c>
      <c r="C536" s="6" t="s">
        <v>1143</v>
      </c>
      <c r="D536" s="6">
        <v>25</v>
      </c>
      <c r="E536" s="24">
        <v>423841.53</v>
      </c>
      <c r="F536" s="6">
        <v>21</v>
      </c>
      <c r="G536" s="12">
        <v>5.0000000000000001E-3</v>
      </c>
      <c r="H536" s="12">
        <v>0.01</v>
      </c>
      <c r="I536" s="12">
        <v>-5.0000000000000001E-3</v>
      </c>
      <c r="J536" s="16">
        <f t="shared" si="40"/>
        <v>0.19047619047619047</v>
      </c>
      <c r="K536" s="15">
        <f t="shared" si="41"/>
        <v>80731.72</v>
      </c>
      <c r="L536" s="15">
        <f t="shared" si="42"/>
        <v>508811.66529999999</v>
      </c>
      <c r="M536" s="13" t="str">
        <f t="shared" si="43"/>
        <v>Budget 1Y</v>
      </c>
      <c r="N536" s="13" t="str">
        <f t="shared" si="44"/>
        <v>PASS</v>
      </c>
    </row>
    <row r="537" spans="1:14">
      <c r="A537" s="11">
        <v>46631</v>
      </c>
      <c r="B537" s="6" t="s">
        <v>83</v>
      </c>
      <c r="C537" s="6" t="s">
        <v>1144</v>
      </c>
      <c r="D537" s="6">
        <v>25</v>
      </c>
      <c r="E537" s="24">
        <v>156313.78</v>
      </c>
      <c r="F537" s="6">
        <v>21</v>
      </c>
      <c r="G537" s="12">
        <v>5.0000000000000001E-3</v>
      </c>
      <c r="H537" s="12">
        <v>-4.0000000000000001E-3</v>
      </c>
      <c r="I537" s="12">
        <v>-5.0000000000000001E-3</v>
      </c>
      <c r="J537" s="16">
        <f t="shared" si="40"/>
        <v>0.19047619047619047</v>
      </c>
      <c r="K537" s="15">
        <f t="shared" si="41"/>
        <v>29774.05333333333</v>
      </c>
      <c r="L537" s="15">
        <f t="shared" si="42"/>
        <v>185462.57821333333</v>
      </c>
      <c r="M537" s="13" t="str">
        <f t="shared" si="43"/>
        <v>Budget 1Y</v>
      </c>
      <c r="N537" s="13" t="str">
        <f t="shared" si="44"/>
        <v>PASS</v>
      </c>
    </row>
    <row r="538" spans="1:14">
      <c r="A538" s="11">
        <v>46631</v>
      </c>
      <c r="B538" s="6" t="s">
        <v>83</v>
      </c>
      <c r="C538" s="6" t="s">
        <v>1145</v>
      </c>
      <c r="D538" s="6">
        <v>25</v>
      </c>
      <c r="E538" s="24">
        <v>235290.86</v>
      </c>
      <c r="F538" s="6">
        <v>21</v>
      </c>
      <c r="G538" s="12">
        <v>5.0000000000000001E-3</v>
      </c>
      <c r="H538" s="12">
        <v>1.7999999999999999E-2</v>
      </c>
      <c r="I538" s="12">
        <v>-5.0000000000000001E-3</v>
      </c>
      <c r="J538" s="16">
        <f t="shared" si="40"/>
        <v>0.19047619047619047</v>
      </c>
      <c r="K538" s="15">
        <f t="shared" si="41"/>
        <v>44817.306666666664</v>
      </c>
      <c r="L538" s="15">
        <f t="shared" si="42"/>
        <v>284343.4021466666</v>
      </c>
      <c r="M538" s="13" t="str">
        <f t="shared" si="43"/>
        <v>Budget 1Y</v>
      </c>
      <c r="N538" s="13" t="str">
        <f t="shared" si="44"/>
        <v>PASS</v>
      </c>
    </row>
    <row r="539" spans="1:14">
      <c r="A539" s="11">
        <v>46631</v>
      </c>
      <c r="B539" s="6" t="s">
        <v>84</v>
      </c>
      <c r="C539" s="6" t="s">
        <v>1143</v>
      </c>
      <c r="D539" s="6">
        <v>24</v>
      </c>
      <c r="E539" s="24">
        <v>550378.57999999996</v>
      </c>
      <c r="F539" s="6">
        <v>26</v>
      </c>
      <c r="G539" s="12">
        <v>1.2E-2</v>
      </c>
      <c r="H539" s="12">
        <v>0.01</v>
      </c>
      <c r="I539" s="12">
        <v>-5.0000000000000001E-3</v>
      </c>
      <c r="J539" s="16">
        <f t="shared" si="40"/>
        <v>-7.6923076923076872E-2</v>
      </c>
      <c r="K539" s="15">
        <f t="shared" si="41"/>
        <v>-42336.813846153818</v>
      </c>
      <c r="L539" s="15">
        <f t="shared" si="42"/>
        <v>517398.20201384614</v>
      </c>
      <c r="M539" s="13" t="str">
        <f t="shared" si="43"/>
        <v>Budget 1Y</v>
      </c>
      <c r="N539" s="13" t="str">
        <f t="shared" si="44"/>
        <v>PASS</v>
      </c>
    </row>
    <row r="540" spans="1:14">
      <c r="A540" s="11">
        <v>46631</v>
      </c>
      <c r="B540" s="6" t="s">
        <v>84</v>
      </c>
      <c r="C540" s="6" t="s">
        <v>1144</v>
      </c>
      <c r="D540" s="6">
        <v>24</v>
      </c>
      <c r="E540" s="24">
        <v>188205.19</v>
      </c>
      <c r="F540" s="6">
        <v>26</v>
      </c>
      <c r="G540" s="12">
        <v>1.2E-2</v>
      </c>
      <c r="H540" s="12">
        <v>-4.0000000000000001E-3</v>
      </c>
      <c r="I540" s="12">
        <v>-5.0000000000000001E-3</v>
      </c>
      <c r="J540" s="16">
        <f t="shared" si="40"/>
        <v>-7.6923076923076872E-2</v>
      </c>
      <c r="K540" s="15">
        <f t="shared" si="41"/>
        <v>-14477.322307692299</v>
      </c>
      <c r="L540" s="15">
        <f t="shared" si="42"/>
        <v>174292.48326230771</v>
      </c>
      <c r="M540" s="13" t="str">
        <f t="shared" si="43"/>
        <v>Budget 1Y</v>
      </c>
      <c r="N540" s="13" t="str">
        <f t="shared" si="44"/>
        <v>PASS</v>
      </c>
    </row>
    <row r="541" spans="1:14">
      <c r="A541" s="11">
        <v>46631</v>
      </c>
      <c r="B541" s="6" t="s">
        <v>84</v>
      </c>
      <c r="C541" s="6" t="s">
        <v>1145</v>
      </c>
      <c r="D541" s="6">
        <v>24</v>
      </c>
      <c r="E541" s="24">
        <v>246819.81</v>
      </c>
      <c r="F541" s="6">
        <v>26</v>
      </c>
      <c r="G541" s="12">
        <v>1.2E-2</v>
      </c>
      <c r="H541" s="12">
        <v>1.7999999999999999E-2</v>
      </c>
      <c r="I541" s="12">
        <v>-5.0000000000000001E-3</v>
      </c>
      <c r="J541" s="16">
        <f t="shared" si="40"/>
        <v>-7.6923076923076872E-2</v>
      </c>
      <c r="K541" s="15">
        <f t="shared" si="41"/>
        <v>-18986.139230769219</v>
      </c>
      <c r="L541" s="15">
        <f t="shared" si="42"/>
        <v>234004.16601923079</v>
      </c>
      <c r="M541" s="13" t="str">
        <f t="shared" si="43"/>
        <v>Budget 1Y</v>
      </c>
      <c r="N541" s="13" t="str">
        <f t="shared" si="44"/>
        <v>PASS</v>
      </c>
    </row>
    <row r="542" spans="1:14">
      <c r="A542" s="11">
        <v>46661</v>
      </c>
      <c r="B542" s="6" t="s">
        <v>53</v>
      </c>
      <c r="C542" s="6" t="s">
        <v>1143</v>
      </c>
      <c r="D542" s="6">
        <v>8</v>
      </c>
      <c r="E542" s="24">
        <v>157553.01</v>
      </c>
      <c r="F542" s="6">
        <v>8</v>
      </c>
      <c r="G542" s="12">
        <v>1.7999999999999999E-2</v>
      </c>
      <c r="H542" s="12">
        <v>0.01</v>
      </c>
      <c r="I542" s="12">
        <v>-5.0000000000000001E-3</v>
      </c>
      <c r="J542" s="16">
        <f t="shared" si="40"/>
        <v>0</v>
      </c>
      <c r="K542" s="15">
        <f t="shared" si="41"/>
        <v>0</v>
      </c>
      <c r="L542" s="15">
        <f t="shared" si="42"/>
        <v>161176.72923</v>
      </c>
      <c r="M542" s="13" t="str">
        <f t="shared" si="43"/>
        <v>Budget 1Y</v>
      </c>
      <c r="N542" s="13" t="str">
        <f t="shared" si="44"/>
        <v>PASS</v>
      </c>
    </row>
    <row r="543" spans="1:14">
      <c r="A543" s="11">
        <v>46661</v>
      </c>
      <c r="B543" s="6" t="s">
        <v>53</v>
      </c>
      <c r="C543" s="6" t="s">
        <v>1144</v>
      </c>
      <c r="D543" s="6">
        <v>8</v>
      </c>
      <c r="E543" s="24">
        <v>61202.12</v>
      </c>
      <c r="F543" s="6">
        <v>8</v>
      </c>
      <c r="G543" s="12">
        <v>1.7999999999999999E-2</v>
      </c>
      <c r="H543" s="12">
        <v>-4.0000000000000001E-3</v>
      </c>
      <c r="I543" s="12">
        <v>-5.0000000000000001E-3</v>
      </c>
      <c r="J543" s="16">
        <f t="shared" si="40"/>
        <v>0</v>
      </c>
      <c r="K543" s="15">
        <f t="shared" si="41"/>
        <v>0</v>
      </c>
      <c r="L543" s="15">
        <f t="shared" si="42"/>
        <v>61752.939080000004</v>
      </c>
      <c r="M543" s="13" t="str">
        <f t="shared" si="43"/>
        <v>Budget 1Y</v>
      </c>
      <c r="N543" s="13" t="str">
        <f t="shared" si="44"/>
        <v>PASS</v>
      </c>
    </row>
    <row r="544" spans="1:14">
      <c r="A544" s="11">
        <v>46661</v>
      </c>
      <c r="B544" s="6" t="s">
        <v>53</v>
      </c>
      <c r="C544" s="6" t="s">
        <v>1145</v>
      </c>
      <c r="D544" s="6">
        <v>8</v>
      </c>
      <c r="E544" s="24">
        <v>72500.92</v>
      </c>
      <c r="F544" s="6">
        <v>8</v>
      </c>
      <c r="G544" s="12">
        <v>1.7999999999999999E-2</v>
      </c>
      <c r="H544" s="12">
        <v>1.7999999999999999E-2</v>
      </c>
      <c r="I544" s="12">
        <v>-5.0000000000000001E-3</v>
      </c>
      <c r="J544" s="16">
        <f t="shared" si="40"/>
        <v>0</v>
      </c>
      <c r="K544" s="15">
        <f t="shared" si="41"/>
        <v>0</v>
      </c>
      <c r="L544" s="15">
        <f t="shared" si="42"/>
        <v>74748.448520000005</v>
      </c>
      <c r="M544" s="13" t="str">
        <f t="shared" si="43"/>
        <v>Budget 1Y</v>
      </c>
      <c r="N544" s="13" t="str">
        <f t="shared" si="44"/>
        <v>PASS</v>
      </c>
    </row>
    <row r="545" spans="1:14">
      <c r="A545" s="11">
        <v>46661</v>
      </c>
      <c r="B545" s="6" t="s">
        <v>57</v>
      </c>
      <c r="C545" s="6" t="s">
        <v>1143</v>
      </c>
      <c r="D545" s="6">
        <v>10</v>
      </c>
      <c r="E545" s="24">
        <v>133437.20000000001</v>
      </c>
      <c r="F545" s="6">
        <v>10</v>
      </c>
      <c r="G545" s="12">
        <v>6.0000000000000001E-3</v>
      </c>
      <c r="H545" s="12">
        <v>0.01</v>
      </c>
      <c r="I545" s="12">
        <v>-5.0000000000000001E-3</v>
      </c>
      <c r="J545" s="16">
        <f t="shared" si="40"/>
        <v>0</v>
      </c>
      <c r="K545" s="15">
        <f t="shared" si="41"/>
        <v>0</v>
      </c>
      <c r="L545" s="15">
        <f t="shared" si="42"/>
        <v>134905.0092</v>
      </c>
      <c r="M545" s="13" t="str">
        <f t="shared" si="43"/>
        <v>Budget 1Y</v>
      </c>
      <c r="N545" s="13" t="str">
        <f t="shared" si="44"/>
        <v>PASS</v>
      </c>
    </row>
    <row r="546" spans="1:14">
      <c r="A546" s="11">
        <v>46661</v>
      </c>
      <c r="B546" s="6" t="s">
        <v>57</v>
      </c>
      <c r="C546" s="6" t="s">
        <v>1144</v>
      </c>
      <c r="D546" s="6">
        <v>10</v>
      </c>
      <c r="E546" s="24">
        <v>54964.69</v>
      </c>
      <c r="F546" s="6">
        <v>10</v>
      </c>
      <c r="G546" s="12">
        <v>6.0000000000000001E-3</v>
      </c>
      <c r="H546" s="12">
        <v>-4.0000000000000001E-3</v>
      </c>
      <c r="I546" s="12">
        <v>-5.0000000000000001E-3</v>
      </c>
      <c r="J546" s="16">
        <f t="shared" si="40"/>
        <v>0</v>
      </c>
      <c r="K546" s="15">
        <f t="shared" si="41"/>
        <v>0</v>
      </c>
      <c r="L546" s="15">
        <f t="shared" si="42"/>
        <v>54799.79593</v>
      </c>
      <c r="M546" s="13" t="str">
        <f t="shared" si="43"/>
        <v>Budget 1Y</v>
      </c>
      <c r="N546" s="13" t="str">
        <f t="shared" si="44"/>
        <v>PASS</v>
      </c>
    </row>
    <row r="547" spans="1:14">
      <c r="A547" s="11">
        <v>46661</v>
      </c>
      <c r="B547" s="6" t="s">
        <v>57</v>
      </c>
      <c r="C547" s="6" t="s">
        <v>1145</v>
      </c>
      <c r="D547" s="6">
        <v>10</v>
      </c>
      <c r="E547" s="24">
        <v>77564.759999999995</v>
      </c>
      <c r="F547" s="6">
        <v>10</v>
      </c>
      <c r="G547" s="12">
        <v>6.0000000000000001E-3</v>
      </c>
      <c r="H547" s="12">
        <v>1.7999999999999999E-2</v>
      </c>
      <c r="I547" s="12">
        <v>-5.0000000000000001E-3</v>
      </c>
      <c r="J547" s="16">
        <f t="shared" si="40"/>
        <v>0</v>
      </c>
      <c r="K547" s="15">
        <f t="shared" si="41"/>
        <v>0</v>
      </c>
      <c r="L547" s="15">
        <f t="shared" si="42"/>
        <v>79038.490439999994</v>
      </c>
      <c r="M547" s="13" t="str">
        <f t="shared" si="43"/>
        <v>Budget 1Y</v>
      </c>
      <c r="N547" s="13" t="str">
        <f t="shared" si="44"/>
        <v>PASS</v>
      </c>
    </row>
    <row r="548" spans="1:14">
      <c r="A548" s="11">
        <v>46661</v>
      </c>
      <c r="B548" s="6" t="s">
        <v>61</v>
      </c>
      <c r="C548" s="6" t="s">
        <v>1143</v>
      </c>
      <c r="D548" s="6">
        <v>9</v>
      </c>
      <c r="E548" s="24">
        <v>213848.25</v>
      </c>
      <c r="F548" s="6">
        <v>8</v>
      </c>
      <c r="G548" s="12">
        <v>0</v>
      </c>
      <c r="H548" s="12">
        <v>0.01</v>
      </c>
      <c r="I548" s="12">
        <v>-5.0000000000000001E-3</v>
      </c>
      <c r="J548" s="16">
        <f t="shared" si="40"/>
        <v>0.125</v>
      </c>
      <c r="K548" s="15">
        <f t="shared" si="41"/>
        <v>26731.03125</v>
      </c>
      <c r="L548" s="15">
        <f t="shared" si="42"/>
        <v>241648.52249999999</v>
      </c>
      <c r="M548" s="13" t="str">
        <f t="shared" si="43"/>
        <v>Budget 1Y</v>
      </c>
      <c r="N548" s="13" t="str">
        <f t="shared" si="44"/>
        <v>PASS</v>
      </c>
    </row>
    <row r="549" spans="1:14">
      <c r="A549" s="11">
        <v>46661</v>
      </c>
      <c r="B549" s="6" t="s">
        <v>61</v>
      </c>
      <c r="C549" s="6" t="s">
        <v>1144</v>
      </c>
      <c r="D549" s="6">
        <v>9</v>
      </c>
      <c r="E549" s="24">
        <v>78008.259999999995</v>
      </c>
      <c r="F549" s="6">
        <v>8</v>
      </c>
      <c r="G549" s="12">
        <v>0</v>
      </c>
      <c r="H549" s="12">
        <v>-4.0000000000000001E-3</v>
      </c>
      <c r="I549" s="12">
        <v>-5.0000000000000001E-3</v>
      </c>
      <c r="J549" s="16">
        <f t="shared" si="40"/>
        <v>0.125</v>
      </c>
      <c r="K549" s="15">
        <f t="shared" si="41"/>
        <v>9751.0324999999993</v>
      </c>
      <c r="L549" s="15">
        <f t="shared" si="42"/>
        <v>87057.218159999989</v>
      </c>
      <c r="M549" s="13" t="str">
        <f t="shared" si="43"/>
        <v>Budget 1Y</v>
      </c>
      <c r="N549" s="13" t="str">
        <f t="shared" si="44"/>
        <v>PASS</v>
      </c>
    </row>
    <row r="550" spans="1:14">
      <c r="A550" s="11">
        <v>46661</v>
      </c>
      <c r="B550" s="6" t="s">
        <v>61</v>
      </c>
      <c r="C550" s="6" t="s">
        <v>1145</v>
      </c>
      <c r="D550" s="6">
        <v>9</v>
      </c>
      <c r="E550" s="24">
        <v>99757.07</v>
      </c>
      <c r="F550" s="6">
        <v>8</v>
      </c>
      <c r="G550" s="12">
        <v>0</v>
      </c>
      <c r="H550" s="12">
        <v>1.7999999999999999E-2</v>
      </c>
      <c r="I550" s="12">
        <v>-5.0000000000000001E-3</v>
      </c>
      <c r="J550" s="16">
        <f t="shared" si="40"/>
        <v>0.125</v>
      </c>
      <c r="K550" s="15">
        <f t="shared" si="41"/>
        <v>12469.633750000001</v>
      </c>
      <c r="L550" s="15">
        <f t="shared" si="42"/>
        <v>113523.54566000002</v>
      </c>
      <c r="M550" s="13" t="str">
        <f t="shared" si="43"/>
        <v>Budget 1Y</v>
      </c>
      <c r="N550" s="13" t="str">
        <f t="shared" si="44"/>
        <v>PASS</v>
      </c>
    </row>
    <row r="551" spans="1:14">
      <c r="A551" s="11">
        <v>46661</v>
      </c>
      <c r="B551" s="6" t="s">
        <v>65</v>
      </c>
      <c r="C551" s="6" t="s">
        <v>1143</v>
      </c>
      <c r="D551" s="6">
        <v>16</v>
      </c>
      <c r="E551" s="24">
        <v>296818.55</v>
      </c>
      <c r="F551" s="6">
        <v>16</v>
      </c>
      <c r="G551" s="12">
        <v>0.02</v>
      </c>
      <c r="H551" s="12">
        <v>0.01</v>
      </c>
      <c r="I551" s="12">
        <v>-5.0000000000000001E-3</v>
      </c>
      <c r="J551" s="16">
        <f t="shared" si="40"/>
        <v>0</v>
      </c>
      <c r="K551" s="15">
        <f t="shared" si="41"/>
        <v>0</v>
      </c>
      <c r="L551" s="15">
        <f t="shared" si="42"/>
        <v>304239.01374999998</v>
      </c>
      <c r="M551" s="13" t="str">
        <f t="shared" si="43"/>
        <v>Budget 1Y</v>
      </c>
      <c r="N551" s="13" t="str">
        <f t="shared" si="44"/>
        <v>PASS</v>
      </c>
    </row>
    <row r="552" spans="1:14">
      <c r="A552" s="11">
        <v>46661</v>
      </c>
      <c r="B552" s="6" t="s">
        <v>65</v>
      </c>
      <c r="C552" s="6" t="s">
        <v>1144</v>
      </c>
      <c r="D552" s="6">
        <v>16</v>
      </c>
      <c r="E552" s="24">
        <v>106934</v>
      </c>
      <c r="F552" s="6">
        <v>16</v>
      </c>
      <c r="G552" s="12">
        <v>0.02</v>
      </c>
      <c r="H552" s="12">
        <v>-4.0000000000000001E-3</v>
      </c>
      <c r="I552" s="12">
        <v>-5.0000000000000001E-3</v>
      </c>
      <c r="J552" s="16">
        <f t="shared" si="40"/>
        <v>0</v>
      </c>
      <c r="K552" s="15">
        <f t="shared" si="41"/>
        <v>0</v>
      </c>
      <c r="L552" s="15">
        <f t="shared" si="42"/>
        <v>108110.274</v>
      </c>
      <c r="M552" s="13" t="str">
        <f t="shared" si="43"/>
        <v>Budget 1Y</v>
      </c>
      <c r="N552" s="13" t="str">
        <f t="shared" si="44"/>
        <v>PASS</v>
      </c>
    </row>
    <row r="553" spans="1:14">
      <c r="A553" s="11">
        <v>46661</v>
      </c>
      <c r="B553" s="6" t="s">
        <v>65</v>
      </c>
      <c r="C553" s="6" t="s">
        <v>1145</v>
      </c>
      <c r="D553" s="6">
        <v>16</v>
      </c>
      <c r="E553" s="24">
        <v>158515.17000000001</v>
      </c>
      <c r="F553" s="6">
        <v>16</v>
      </c>
      <c r="G553" s="12">
        <v>0.02</v>
      </c>
      <c r="H553" s="12">
        <v>1.7999999999999999E-2</v>
      </c>
      <c r="I553" s="12">
        <v>-5.0000000000000001E-3</v>
      </c>
      <c r="J553" s="16">
        <f t="shared" si="40"/>
        <v>0</v>
      </c>
      <c r="K553" s="15">
        <f t="shared" si="41"/>
        <v>0</v>
      </c>
      <c r="L553" s="15">
        <f t="shared" si="42"/>
        <v>163746.17061</v>
      </c>
      <c r="M553" s="13" t="str">
        <f t="shared" si="43"/>
        <v>Budget 1Y</v>
      </c>
      <c r="N553" s="13" t="str">
        <f t="shared" si="44"/>
        <v>PASS</v>
      </c>
    </row>
    <row r="554" spans="1:14">
      <c r="A554" s="11">
        <v>46661</v>
      </c>
      <c r="B554" s="6" t="s">
        <v>68</v>
      </c>
      <c r="C554" s="6" t="s">
        <v>1143</v>
      </c>
      <c r="D554" s="6">
        <v>19</v>
      </c>
      <c r="E554" s="24">
        <v>343429.02</v>
      </c>
      <c r="F554" s="6">
        <v>18</v>
      </c>
      <c r="G554" s="12">
        <v>0</v>
      </c>
      <c r="H554" s="12">
        <v>0.01</v>
      </c>
      <c r="I554" s="12">
        <v>-5.0000000000000001E-3</v>
      </c>
      <c r="J554" s="16">
        <f t="shared" si="40"/>
        <v>5.555555555555558E-2</v>
      </c>
      <c r="K554" s="15">
        <f t="shared" si="41"/>
        <v>19079.39000000001</v>
      </c>
      <c r="L554" s="15">
        <f t="shared" si="42"/>
        <v>364225.55510000006</v>
      </c>
      <c r="M554" s="13" t="str">
        <f t="shared" si="43"/>
        <v>Budget 1Y</v>
      </c>
      <c r="N554" s="13" t="str">
        <f t="shared" si="44"/>
        <v>PASS</v>
      </c>
    </row>
    <row r="555" spans="1:14">
      <c r="A555" s="11">
        <v>46661</v>
      </c>
      <c r="B555" s="6" t="s">
        <v>68</v>
      </c>
      <c r="C555" s="6" t="s">
        <v>1144</v>
      </c>
      <c r="D555" s="6">
        <v>19</v>
      </c>
      <c r="E555" s="24">
        <v>125150.83</v>
      </c>
      <c r="F555" s="6">
        <v>18</v>
      </c>
      <c r="G555" s="12">
        <v>0</v>
      </c>
      <c r="H555" s="12">
        <v>-4.0000000000000001E-3</v>
      </c>
      <c r="I555" s="12">
        <v>-5.0000000000000001E-3</v>
      </c>
      <c r="J555" s="16">
        <f t="shared" si="40"/>
        <v>5.555555555555558E-2</v>
      </c>
      <c r="K555" s="15">
        <f t="shared" si="41"/>
        <v>6952.8238888888918</v>
      </c>
      <c r="L555" s="15">
        <f t="shared" si="42"/>
        <v>130977.29641888889</v>
      </c>
      <c r="M555" s="13" t="str">
        <f t="shared" si="43"/>
        <v>Budget 1Y</v>
      </c>
      <c r="N555" s="13" t="str">
        <f t="shared" si="44"/>
        <v>PASS</v>
      </c>
    </row>
    <row r="556" spans="1:14">
      <c r="A556" s="11">
        <v>46661</v>
      </c>
      <c r="B556" s="6" t="s">
        <v>68</v>
      </c>
      <c r="C556" s="6" t="s">
        <v>1145</v>
      </c>
      <c r="D556" s="6">
        <v>19</v>
      </c>
      <c r="E556" s="24">
        <v>179684.03</v>
      </c>
      <c r="F556" s="6">
        <v>18</v>
      </c>
      <c r="G556" s="12">
        <v>0</v>
      </c>
      <c r="H556" s="12">
        <v>1.7999999999999999E-2</v>
      </c>
      <c r="I556" s="12">
        <v>-5.0000000000000001E-3</v>
      </c>
      <c r="J556" s="16">
        <f t="shared" si="40"/>
        <v>5.555555555555558E-2</v>
      </c>
      <c r="K556" s="15">
        <f t="shared" si="41"/>
        <v>9982.4461111111159</v>
      </c>
      <c r="L556" s="15">
        <f t="shared" si="42"/>
        <v>192002.36850111111</v>
      </c>
      <c r="M556" s="13" t="str">
        <f t="shared" si="43"/>
        <v>Budget 1Y</v>
      </c>
      <c r="N556" s="13" t="str">
        <f t="shared" si="44"/>
        <v>PASS</v>
      </c>
    </row>
    <row r="557" spans="1:14">
      <c r="A557" s="11">
        <v>46661</v>
      </c>
      <c r="B557" s="6" t="s">
        <v>71</v>
      </c>
      <c r="C557" s="6" t="s">
        <v>1143</v>
      </c>
      <c r="D557" s="6">
        <v>14</v>
      </c>
      <c r="E557" s="24">
        <v>243883.81</v>
      </c>
      <c r="F557" s="6">
        <v>14</v>
      </c>
      <c r="G557" s="12">
        <v>8.0000000000000002E-3</v>
      </c>
      <c r="H557" s="12">
        <v>0.01</v>
      </c>
      <c r="I557" s="12">
        <v>-5.0000000000000001E-3</v>
      </c>
      <c r="J557" s="16">
        <f t="shared" si="40"/>
        <v>0</v>
      </c>
      <c r="K557" s="15">
        <f t="shared" si="41"/>
        <v>0</v>
      </c>
      <c r="L557" s="15">
        <f t="shared" si="42"/>
        <v>247054.29952999999</v>
      </c>
      <c r="M557" s="13" t="str">
        <f t="shared" si="43"/>
        <v>Budget 1Y</v>
      </c>
      <c r="N557" s="13" t="str">
        <f t="shared" si="44"/>
        <v>PASS</v>
      </c>
    </row>
    <row r="558" spans="1:14">
      <c r="A558" s="11">
        <v>46661</v>
      </c>
      <c r="B558" s="6" t="s">
        <v>71</v>
      </c>
      <c r="C558" s="6" t="s">
        <v>1144</v>
      </c>
      <c r="D558" s="6">
        <v>14</v>
      </c>
      <c r="E558" s="24">
        <v>77239.259999999995</v>
      </c>
      <c r="F558" s="6">
        <v>14</v>
      </c>
      <c r="G558" s="12">
        <v>8.0000000000000002E-3</v>
      </c>
      <c r="H558" s="12">
        <v>-4.0000000000000001E-3</v>
      </c>
      <c r="I558" s="12">
        <v>-5.0000000000000001E-3</v>
      </c>
      <c r="J558" s="16">
        <f t="shared" si="40"/>
        <v>0</v>
      </c>
      <c r="K558" s="15">
        <f t="shared" si="41"/>
        <v>0</v>
      </c>
      <c r="L558" s="15">
        <f t="shared" si="42"/>
        <v>77162.020739999993</v>
      </c>
      <c r="M558" s="13" t="str">
        <f t="shared" si="43"/>
        <v>Budget 1Y</v>
      </c>
      <c r="N558" s="13" t="str">
        <f t="shared" si="44"/>
        <v>PASS</v>
      </c>
    </row>
    <row r="559" spans="1:14">
      <c r="A559" s="11">
        <v>46661</v>
      </c>
      <c r="B559" s="6" t="s">
        <v>71</v>
      </c>
      <c r="C559" s="6" t="s">
        <v>1145</v>
      </c>
      <c r="D559" s="6">
        <v>14</v>
      </c>
      <c r="E559" s="24">
        <v>118404.84</v>
      </c>
      <c r="F559" s="6">
        <v>14</v>
      </c>
      <c r="G559" s="12">
        <v>8.0000000000000002E-3</v>
      </c>
      <c r="H559" s="12">
        <v>1.7999999999999999E-2</v>
      </c>
      <c r="I559" s="12">
        <v>-5.0000000000000001E-3</v>
      </c>
      <c r="J559" s="16">
        <f t="shared" si="40"/>
        <v>0</v>
      </c>
      <c r="K559" s="15">
        <f t="shared" si="41"/>
        <v>0</v>
      </c>
      <c r="L559" s="15">
        <f t="shared" si="42"/>
        <v>120891.34164</v>
      </c>
      <c r="M559" s="13" t="str">
        <f t="shared" si="43"/>
        <v>Budget 1Y</v>
      </c>
      <c r="N559" s="13" t="str">
        <f t="shared" si="44"/>
        <v>PASS</v>
      </c>
    </row>
    <row r="560" spans="1:14">
      <c r="A560" s="11">
        <v>46661</v>
      </c>
      <c r="B560" s="6" t="s">
        <v>74</v>
      </c>
      <c r="C560" s="6" t="s">
        <v>1143</v>
      </c>
      <c r="D560" s="6">
        <v>58</v>
      </c>
      <c r="E560" s="24">
        <v>1318559.95</v>
      </c>
      <c r="F560" s="6">
        <v>57</v>
      </c>
      <c r="G560" s="12">
        <v>0.01</v>
      </c>
      <c r="H560" s="12">
        <v>0.01</v>
      </c>
      <c r="I560" s="12">
        <v>-5.0000000000000001E-3</v>
      </c>
      <c r="J560" s="16">
        <f t="shared" si="40"/>
        <v>1.7543859649122862E-2</v>
      </c>
      <c r="K560" s="15">
        <f t="shared" si="41"/>
        <v>23132.630701754457</v>
      </c>
      <c r="L560" s="15">
        <f t="shared" si="42"/>
        <v>1361470.9799517544</v>
      </c>
      <c r="M560" s="13" t="str">
        <f t="shared" si="43"/>
        <v>Budget 1Y</v>
      </c>
      <c r="N560" s="13" t="str">
        <f t="shared" si="44"/>
        <v>PASS</v>
      </c>
    </row>
    <row r="561" spans="1:14">
      <c r="A561" s="11">
        <v>46661</v>
      </c>
      <c r="B561" s="6" t="s">
        <v>74</v>
      </c>
      <c r="C561" s="6" t="s">
        <v>1144</v>
      </c>
      <c r="D561" s="6">
        <v>58</v>
      </c>
      <c r="E561" s="24">
        <v>427666.6</v>
      </c>
      <c r="F561" s="6">
        <v>57</v>
      </c>
      <c r="G561" s="12">
        <v>0.01</v>
      </c>
      <c r="H561" s="12">
        <v>-4.0000000000000001E-3</v>
      </c>
      <c r="I561" s="12">
        <v>-5.0000000000000001E-3</v>
      </c>
      <c r="J561" s="16">
        <f t="shared" si="40"/>
        <v>1.7543859649122862E-2</v>
      </c>
      <c r="K561" s="15">
        <f t="shared" si="41"/>
        <v>7502.9228070175668</v>
      </c>
      <c r="L561" s="15">
        <f t="shared" si="42"/>
        <v>435597.18940701755</v>
      </c>
      <c r="M561" s="13" t="str">
        <f t="shared" si="43"/>
        <v>Budget 1Y</v>
      </c>
      <c r="N561" s="13" t="str">
        <f t="shared" si="44"/>
        <v>PASS</v>
      </c>
    </row>
    <row r="562" spans="1:14">
      <c r="A562" s="11">
        <v>46661</v>
      </c>
      <c r="B562" s="6" t="s">
        <v>74</v>
      </c>
      <c r="C562" s="6" t="s">
        <v>1145</v>
      </c>
      <c r="D562" s="6">
        <v>58</v>
      </c>
      <c r="E562" s="24">
        <v>734351.54</v>
      </c>
      <c r="F562" s="6">
        <v>57</v>
      </c>
      <c r="G562" s="12">
        <v>0.01</v>
      </c>
      <c r="H562" s="12">
        <v>1.7999999999999999E-2</v>
      </c>
      <c r="I562" s="12">
        <v>-5.0000000000000001E-3</v>
      </c>
      <c r="J562" s="16">
        <f t="shared" si="40"/>
        <v>1.7543859649122862E-2</v>
      </c>
      <c r="K562" s="15">
        <f t="shared" si="41"/>
        <v>12883.360350877234</v>
      </c>
      <c r="L562" s="15">
        <f t="shared" si="42"/>
        <v>764124.98577087733</v>
      </c>
      <c r="M562" s="13" t="str">
        <f t="shared" si="43"/>
        <v>Budget 1Y</v>
      </c>
      <c r="N562" s="13" t="str">
        <f t="shared" si="44"/>
        <v>PASS</v>
      </c>
    </row>
    <row r="563" spans="1:14">
      <c r="A563" s="11">
        <v>46661</v>
      </c>
      <c r="B563" s="6" t="s">
        <v>77</v>
      </c>
      <c r="C563" s="6" t="s">
        <v>1143</v>
      </c>
      <c r="D563" s="6">
        <v>16</v>
      </c>
      <c r="E563" s="24">
        <v>304062.59000000003</v>
      </c>
      <c r="F563" s="6">
        <v>15</v>
      </c>
      <c r="G563" s="12">
        <v>6.0000000000000001E-3</v>
      </c>
      <c r="H563" s="12">
        <v>0.01</v>
      </c>
      <c r="I563" s="12">
        <v>-5.0000000000000001E-3</v>
      </c>
      <c r="J563" s="16">
        <f t="shared" si="40"/>
        <v>6.6666666666666652E-2</v>
      </c>
      <c r="K563" s="15">
        <f t="shared" si="41"/>
        <v>20270.83933333333</v>
      </c>
      <c r="L563" s="15">
        <f t="shared" si="42"/>
        <v>327678.1178233333</v>
      </c>
      <c r="M563" s="13" t="str">
        <f t="shared" si="43"/>
        <v>Budget 1Y</v>
      </c>
      <c r="N563" s="13" t="str">
        <f t="shared" si="44"/>
        <v>PASS</v>
      </c>
    </row>
    <row r="564" spans="1:14">
      <c r="A564" s="11">
        <v>46661</v>
      </c>
      <c r="B564" s="6" t="s">
        <v>77</v>
      </c>
      <c r="C564" s="6" t="s">
        <v>1144</v>
      </c>
      <c r="D564" s="6">
        <v>16</v>
      </c>
      <c r="E564" s="24">
        <v>111019.7</v>
      </c>
      <c r="F564" s="6">
        <v>15</v>
      </c>
      <c r="G564" s="12">
        <v>6.0000000000000001E-3</v>
      </c>
      <c r="H564" s="12">
        <v>-4.0000000000000001E-3</v>
      </c>
      <c r="I564" s="12">
        <v>-5.0000000000000001E-3</v>
      </c>
      <c r="J564" s="16">
        <f t="shared" si="40"/>
        <v>6.6666666666666652E-2</v>
      </c>
      <c r="K564" s="15">
        <f t="shared" si="41"/>
        <v>7401.3133333333317</v>
      </c>
      <c r="L564" s="15">
        <f t="shared" si="42"/>
        <v>118087.95423333334</v>
      </c>
      <c r="M564" s="13" t="str">
        <f t="shared" si="43"/>
        <v>Budget 1Y</v>
      </c>
      <c r="N564" s="13" t="str">
        <f t="shared" si="44"/>
        <v>PASS</v>
      </c>
    </row>
    <row r="565" spans="1:14">
      <c r="A565" s="11">
        <v>46661</v>
      </c>
      <c r="B565" s="6" t="s">
        <v>77</v>
      </c>
      <c r="C565" s="6" t="s">
        <v>1145</v>
      </c>
      <c r="D565" s="6">
        <v>16</v>
      </c>
      <c r="E565" s="24">
        <v>194666.96</v>
      </c>
      <c r="F565" s="6">
        <v>15</v>
      </c>
      <c r="G565" s="12">
        <v>6.0000000000000001E-3</v>
      </c>
      <c r="H565" s="12">
        <v>1.7999999999999999E-2</v>
      </c>
      <c r="I565" s="12">
        <v>-5.0000000000000001E-3</v>
      </c>
      <c r="J565" s="16">
        <f t="shared" si="40"/>
        <v>6.6666666666666652E-2</v>
      </c>
      <c r="K565" s="15">
        <f t="shared" si="41"/>
        <v>12977.79733333333</v>
      </c>
      <c r="L565" s="15">
        <f t="shared" si="42"/>
        <v>211343.4295733333</v>
      </c>
      <c r="M565" s="13" t="str">
        <f t="shared" si="43"/>
        <v>Budget 1Y</v>
      </c>
      <c r="N565" s="13" t="str">
        <f t="shared" si="44"/>
        <v>PASS</v>
      </c>
    </row>
    <row r="566" spans="1:14">
      <c r="A566" s="11">
        <v>46661</v>
      </c>
      <c r="B566" s="6" t="s">
        <v>80</v>
      </c>
      <c r="C566" s="6" t="s">
        <v>1143</v>
      </c>
      <c r="D566" s="6">
        <v>18</v>
      </c>
      <c r="E566" s="24">
        <v>376020.03</v>
      </c>
      <c r="F566" s="6">
        <v>18</v>
      </c>
      <c r="G566" s="12">
        <v>4.0000000000000001E-3</v>
      </c>
      <c r="H566" s="12">
        <v>0.01</v>
      </c>
      <c r="I566" s="12">
        <v>-5.0000000000000001E-3</v>
      </c>
      <c r="J566" s="16">
        <f t="shared" si="40"/>
        <v>0</v>
      </c>
      <c r="K566" s="15">
        <f t="shared" si="41"/>
        <v>0</v>
      </c>
      <c r="L566" s="15">
        <f t="shared" si="42"/>
        <v>379404.21027000004</v>
      </c>
      <c r="M566" s="13" t="str">
        <f t="shared" si="43"/>
        <v>Budget 1Y</v>
      </c>
      <c r="N566" s="13" t="str">
        <f t="shared" si="44"/>
        <v>PASS</v>
      </c>
    </row>
    <row r="567" spans="1:14">
      <c r="A567" s="11">
        <v>46661</v>
      </c>
      <c r="B567" s="6" t="s">
        <v>80</v>
      </c>
      <c r="C567" s="6" t="s">
        <v>1144</v>
      </c>
      <c r="D567" s="6">
        <v>18</v>
      </c>
      <c r="E567" s="24">
        <v>151173</v>
      </c>
      <c r="F567" s="6">
        <v>18</v>
      </c>
      <c r="G567" s="12">
        <v>4.0000000000000001E-3</v>
      </c>
      <c r="H567" s="12">
        <v>-4.0000000000000001E-3</v>
      </c>
      <c r="I567" s="12">
        <v>-5.0000000000000001E-3</v>
      </c>
      <c r="J567" s="16">
        <f t="shared" si="40"/>
        <v>0</v>
      </c>
      <c r="K567" s="15">
        <f t="shared" si="41"/>
        <v>0</v>
      </c>
      <c r="L567" s="15">
        <f t="shared" si="42"/>
        <v>150417.13500000001</v>
      </c>
      <c r="M567" s="13" t="str">
        <f t="shared" si="43"/>
        <v>Budget 1Y</v>
      </c>
      <c r="N567" s="13" t="str">
        <f t="shared" si="44"/>
        <v>PASS</v>
      </c>
    </row>
    <row r="568" spans="1:14">
      <c r="A568" s="11">
        <v>46661</v>
      </c>
      <c r="B568" s="6" t="s">
        <v>80</v>
      </c>
      <c r="C568" s="6" t="s">
        <v>1145</v>
      </c>
      <c r="D568" s="6">
        <v>18</v>
      </c>
      <c r="E568" s="24">
        <v>202638.32</v>
      </c>
      <c r="F568" s="6">
        <v>18</v>
      </c>
      <c r="G568" s="12">
        <v>4.0000000000000001E-3</v>
      </c>
      <c r="H568" s="12">
        <v>1.7999999999999999E-2</v>
      </c>
      <c r="I568" s="12">
        <v>-5.0000000000000001E-3</v>
      </c>
      <c r="J568" s="16">
        <f t="shared" si="40"/>
        <v>0</v>
      </c>
      <c r="K568" s="15">
        <f t="shared" si="41"/>
        <v>0</v>
      </c>
      <c r="L568" s="15">
        <f t="shared" si="42"/>
        <v>206083.17144000001</v>
      </c>
      <c r="M568" s="13" t="str">
        <f t="shared" si="43"/>
        <v>Budget 1Y</v>
      </c>
      <c r="N568" s="13" t="str">
        <f t="shared" si="44"/>
        <v>PASS</v>
      </c>
    </row>
    <row r="569" spans="1:14">
      <c r="A569" s="11">
        <v>46661</v>
      </c>
      <c r="B569" s="6" t="s">
        <v>82</v>
      </c>
      <c r="C569" s="6" t="s">
        <v>1143</v>
      </c>
      <c r="D569" s="6">
        <v>20</v>
      </c>
      <c r="E569" s="24">
        <v>427810.27</v>
      </c>
      <c r="F569" s="6">
        <v>17</v>
      </c>
      <c r="G569" s="12">
        <v>1.4999999999999999E-2</v>
      </c>
      <c r="H569" s="12">
        <v>0.01</v>
      </c>
      <c r="I569" s="12">
        <v>-5.0000000000000001E-3</v>
      </c>
      <c r="J569" s="16">
        <f t="shared" si="40"/>
        <v>0.17647058823529416</v>
      </c>
      <c r="K569" s="15">
        <f t="shared" si="41"/>
        <v>75495.930000000022</v>
      </c>
      <c r="L569" s="15">
        <f t="shared" si="42"/>
        <v>511862.40540000005</v>
      </c>
      <c r="M569" s="13" t="str">
        <f t="shared" si="43"/>
        <v>Budget 1Y</v>
      </c>
      <c r="N569" s="13" t="str">
        <f t="shared" si="44"/>
        <v>PASS</v>
      </c>
    </row>
    <row r="570" spans="1:14">
      <c r="A570" s="11">
        <v>46661</v>
      </c>
      <c r="B570" s="6" t="s">
        <v>82</v>
      </c>
      <c r="C570" s="6" t="s">
        <v>1144</v>
      </c>
      <c r="D570" s="6">
        <v>20</v>
      </c>
      <c r="E570" s="24">
        <v>179797.15</v>
      </c>
      <c r="F570" s="6">
        <v>17</v>
      </c>
      <c r="G570" s="12">
        <v>1.4999999999999999E-2</v>
      </c>
      <c r="H570" s="12">
        <v>-4.0000000000000001E-3</v>
      </c>
      <c r="I570" s="12">
        <v>-5.0000000000000001E-3</v>
      </c>
      <c r="J570" s="16">
        <f t="shared" si="40"/>
        <v>0.17647058823529416</v>
      </c>
      <c r="K570" s="15">
        <f t="shared" si="41"/>
        <v>31728.908823529418</v>
      </c>
      <c r="L570" s="15">
        <f t="shared" si="42"/>
        <v>212604.84172352939</v>
      </c>
      <c r="M570" s="13" t="str">
        <f t="shared" si="43"/>
        <v>Budget 1Y</v>
      </c>
      <c r="N570" s="13" t="str">
        <f t="shared" si="44"/>
        <v>PASS</v>
      </c>
    </row>
    <row r="571" spans="1:14">
      <c r="A571" s="11">
        <v>46661</v>
      </c>
      <c r="B571" s="6" t="s">
        <v>82</v>
      </c>
      <c r="C571" s="6" t="s">
        <v>1145</v>
      </c>
      <c r="D571" s="6">
        <v>20</v>
      </c>
      <c r="E571" s="24">
        <v>231517.54</v>
      </c>
      <c r="F571" s="6">
        <v>17</v>
      </c>
      <c r="G571" s="12">
        <v>1.4999999999999999E-2</v>
      </c>
      <c r="H571" s="12">
        <v>1.7999999999999999E-2</v>
      </c>
      <c r="I571" s="12">
        <v>-5.0000000000000001E-3</v>
      </c>
      <c r="J571" s="16">
        <f t="shared" si="40"/>
        <v>0.17647058823529416</v>
      </c>
      <c r="K571" s="15">
        <f t="shared" si="41"/>
        <v>40856.036470588246</v>
      </c>
      <c r="L571" s="15">
        <f t="shared" si="42"/>
        <v>278856.0675905883</v>
      </c>
      <c r="M571" s="13" t="str">
        <f t="shared" si="43"/>
        <v>Budget 1Y</v>
      </c>
      <c r="N571" s="13" t="str">
        <f t="shared" si="44"/>
        <v>PASS</v>
      </c>
    </row>
    <row r="572" spans="1:14">
      <c r="A572" s="11">
        <v>46661</v>
      </c>
      <c r="B572" s="6" t="s">
        <v>83</v>
      </c>
      <c r="C572" s="6" t="s">
        <v>1143</v>
      </c>
      <c r="D572" s="6">
        <v>24</v>
      </c>
      <c r="E572" s="24">
        <v>468238.19</v>
      </c>
      <c r="F572" s="6">
        <v>21</v>
      </c>
      <c r="G572" s="12">
        <v>5.0000000000000001E-3</v>
      </c>
      <c r="H572" s="12">
        <v>0.01</v>
      </c>
      <c r="I572" s="12">
        <v>-5.0000000000000001E-3</v>
      </c>
      <c r="J572" s="16">
        <f t="shared" si="40"/>
        <v>0.14285714285714279</v>
      </c>
      <c r="K572" s="15">
        <f t="shared" si="41"/>
        <v>66891.169999999969</v>
      </c>
      <c r="L572" s="15">
        <f t="shared" si="42"/>
        <v>539811.74190000002</v>
      </c>
      <c r="M572" s="13" t="str">
        <f t="shared" si="43"/>
        <v>Budget 1Y</v>
      </c>
      <c r="N572" s="13" t="str">
        <f t="shared" si="44"/>
        <v>PASS</v>
      </c>
    </row>
    <row r="573" spans="1:14">
      <c r="A573" s="11">
        <v>46661</v>
      </c>
      <c r="B573" s="6" t="s">
        <v>83</v>
      </c>
      <c r="C573" s="6" t="s">
        <v>1144</v>
      </c>
      <c r="D573" s="6">
        <v>24</v>
      </c>
      <c r="E573" s="24">
        <v>191253.52</v>
      </c>
      <c r="F573" s="6">
        <v>21</v>
      </c>
      <c r="G573" s="12">
        <v>5.0000000000000001E-3</v>
      </c>
      <c r="H573" s="12">
        <v>-4.0000000000000001E-3</v>
      </c>
      <c r="I573" s="12">
        <v>-5.0000000000000001E-3</v>
      </c>
      <c r="J573" s="16">
        <f t="shared" si="40"/>
        <v>0.14285714285714279</v>
      </c>
      <c r="K573" s="15">
        <f t="shared" si="41"/>
        <v>27321.931428571414</v>
      </c>
      <c r="L573" s="15">
        <f t="shared" si="42"/>
        <v>217810.4373485714</v>
      </c>
      <c r="M573" s="13" t="str">
        <f t="shared" si="43"/>
        <v>Budget 1Y</v>
      </c>
      <c r="N573" s="13" t="str">
        <f t="shared" si="44"/>
        <v>PASS</v>
      </c>
    </row>
    <row r="574" spans="1:14">
      <c r="A574" s="11">
        <v>46661</v>
      </c>
      <c r="B574" s="6" t="s">
        <v>83</v>
      </c>
      <c r="C574" s="6" t="s">
        <v>1145</v>
      </c>
      <c r="D574" s="6">
        <v>24</v>
      </c>
      <c r="E574" s="24">
        <v>270746.75</v>
      </c>
      <c r="F574" s="6">
        <v>21</v>
      </c>
      <c r="G574" s="12">
        <v>5.0000000000000001E-3</v>
      </c>
      <c r="H574" s="12">
        <v>1.7999999999999999E-2</v>
      </c>
      <c r="I574" s="12">
        <v>-5.0000000000000001E-3</v>
      </c>
      <c r="J574" s="16">
        <f t="shared" si="40"/>
        <v>0.14285714285714279</v>
      </c>
      <c r="K574" s="15">
        <f t="shared" si="41"/>
        <v>38678.107142857123</v>
      </c>
      <c r="L574" s="15">
        <f t="shared" si="42"/>
        <v>314298.29864285712</v>
      </c>
      <c r="M574" s="13" t="str">
        <f t="shared" si="43"/>
        <v>Budget 1Y</v>
      </c>
      <c r="N574" s="13" t="str">
        <f t="shared" si="44"/>
        <v>PASS</v>
      </c>
    </row>
    <row r="575" spans="1:14">
      <c r="A575" s="11">
        <v>46661</v>
      </c>
      <c r="B575" s="6" t="s">
        <v>84</v>
      </c>
      <c r="C575" s="6" t="s">
        <v>1143</v>
      </c>
      <c r="D575" s="6">
        <v>24</v>
      </c>
      <c r="E575" s="24">
        <v>576462.56000000006</v>
      </c>
      <c r="F575" s="6">
        <v>26</v>
      </c>
      <c r="G575" s="12">
        <v>1.2E-2</v>
      </c>
      <c r="H575" s="12">
        <v>0.01</v>
      </c>
      <c r="I575" s="12">
        <v>-5.0000000000000001E-3</v>
      </c>
      <c r="J575" s="16">
        <f t="shared" si="40"/>
        <v>-7.6923076923076872E-2</v>
      </c>
      <c r="K575" s="15">
        <f t="shared" si="41"/>
        <v>-44343.273846153817</v>
      </c>
      <c r="L575" s="15">
        <f t="shared" si="42"/>
        <v>541919.1496738462</v>
      </c>
      <c r="M575" s="13" t="str">
        <f t="shared" si="43"/>
        <v>Budget 1Y</v>
      </c>
      <c r="N575" s="13" t="str">
        <f t="shared" si="44"/>
        <v>PASS</v>
      </c>
    </row>
    <row r="576" spans="1:14">
      <c r="A576" s="11">
        <v>46661</v>
      </c>
      <c r="B576" s="6" t="s">
        <v>84</v>
      </c>
      <c r="C576" s="6" t="s">
        <v>1144</v>
      </c>
      <c r="D576" s="6">
        <v>24</v>
      </c>
      <c r="E576" s="24">
        <v>198729.23</v>
      </c>
      <c r="F576" s="6">
        <v>26</v>
      </c>
      <c r="G576" s="12">
        <v>1.2E-2</v>
      </c>
      <c r="H576" s="12">
        <v>-4.0000000000000001E-3</v>
      </c>
      <c r="I576" s="12">
        <v>-5.0000000000000001E-3</v>
      </c>
      <c r="J576" s="16">
        <f t="shared" si="40"/>
        <v>-7.6923076923076872E-2</v>
      </c>
      <c r="K576" s="15">
        <f t="shared" si="41"/>
        <v>-15286.863846153838</v>
      </c>
      <c r="L576" s="15">
        <f t="shared" si="42"/>
        <v>184038.55384384617</v>
      </c>
      <c r="M576" s="13" t="str">
        <f t="shared" si="43"/>
        <v>Budget 1Y</v>
      </c>
      <c r="N576" s="13" t="str">
        <f t="shared" si="44"/>
        <v>PASS</v>
      </c>
    </row>
    <row r="577" spans="1:14">
      <c r="A577" s="11">
        <v>46661</v>
      </c>
      <c r="B577" s="6" t="s">
        <v>84</v>
      </c>
      <c r="C577" s="6" t="s">
        <v>1145</v>
      </c>
      <c r="D577" s="6">
        <v>24</v>
      </c>
      <c r="E577" s="24">
        <v>296038.15000000002</v>
      </c>
      <c r="F577" s="6">
        <v>26</v>
      </c>
      <c r="G577" s="12">
        <v>1.2E-2</v>
      </c>
      <c r="H577" s="12">
        <v>1.7999999999999999E-2</v>
      </c>
      <c r="I577" s="12">
        <v>-5.0000000000000001E-3</v>
      </c>
      <c r="J577" s="16">
        <f t="shared" si="40"/>
        <v>-7.6923076923076872E-2</v>
      </c>
      <c r="K577" s="15">
        <f t="shared" si="41"/>
        <v>-22772.165384615371</v>
      </c>
      <c r="L577" s="15">
        <f t="shared" si="42"/>
        <v>280666.93836538465</v>
      </c>
      <c r="M577" s="13" t="str">
        <f t="shared" si="43"/>
        <v>Budget 1Y</v>
      </c>
      <c r="N577" s="13" t="str">
        <f t="shared" si="44"/>
        <v>PASS</v>
      </c>
    </row>
    <row r="578" spans="1:14">
      <c r="A578" s="11">
        <v>46692</v>
      </c>
      <c r="B578" s="6" t="s">
        <v>53</v>
      </c>
      <c r="C578" s="6" t="s">
        <v>1143</v>
      </c>
      <c r="D578" s="6">
        <v>8</v>
      </c>
      <c r="E578" s="24">
        <v>200069.78</v>
      </c>
      <c r="F578" s="6">
        <v>8</v>
      </c>
      <c r="G578" s="12">
        <v>1.7999999999999999E-2</v>
      </c>
      <c r="H578" s="12">
        <v>0.01</v>
      </c>
      <c r="I578" s="12">
        <v>-5.0000000000000001E-3</v>
      </c>
      <c r="J578" s="16">
        <f t="shared" ref="J578:J641" si="45">IFERROR(D578/F578-1,0)</f>
        <v>0</v>
      </c>
      <c r="K578" s="15">
        <f t="shared" ref="K578:K641" si="46">E578*J578</f>
        <v>0</v>
      </c>
      <c r="L578" s="15">
        <f t="shared" ref="L578:L641" si="47">E578+K578+E578*(G578+H578+I578)</f>
        <v>204671.38493999999</v>
      </c>
      <c r="M578" s="13" t="str">
        <f t="shared" ref="M578:M641" si="48">IF(YEAR(A578)=2026,"Current forecast",IF(YEAR(A578)=2027,"Budget 1Y","Strategic 3Y"))</f>
        <v>Budget 1Y</v>
      </c>
      <c r="N578" s="13" t="str">
        <f t="shared" ref="N578:N641" si="49">IF(L578&gt;=0,"PASS","FAIL")</f>
        <v>PASS</v>
      </c>
    </row>
    <row r="579" spans="1:14">
      <c r="A579" s="11">
        <v>46692</v>
      </c>
      <c r="B579" s="6" t="s">
        <v>53</v>
      </c>
      <c r="C579" s="6" t="s">
        <v>1144</v>
      </c>
      <c r="D579" s="6">
        <v>8</v>
      </c>
      <c r="E579" s="24">
        <v>81619.360000000001</v>
      </c>
      <c r="F579" s="6">
        <v>8</v>
      </c>
      <c r="G579" s="12">
        <v>1.7999999999999999E-2</v>
      </c>
      <c r="H579" s="12">
        <v>-4.0000000000000001E-3</v>
      </c>
      <c r="I579" s="12">
        <v>-5.0000000000000001E-3</v>
      </c>
      <c r="J579" s="16">
        <f t="shared" si="45"/>
        <v>0</v>
      </c>
      <c r="K579" s="15">
        <f t="shared" si="46"/>
        <v>0</v>
      </c>
      <c r="L579" s="15">
        <f t="shared" si="47"/>
        <v>82353.934240000002</v>
      </c>
      <c r="M579" s="13" t="str">
        <f t="shared" si="48"/>
        <v>Budget 1Y</v>
      </c>
      <c r="N579" s="13" t="str">
        <f t="shared" si="49"/>
        <v>PASS</v>
      </c>
    </row>
    <row r="580" spans="1:14">
      <c r="A580" s="11">
        <v>46692</v>
      </c>
      <c r="B580" s="6" t="s">
        <v>53</v>
      </c>
      <c r="C580" s="6" t="s">
        <v>1145</v>
      </c>
      <c r="D580" s="6">
        <v>8</v>
      </c>
      <c r="E580" s="24">
        <v>110311.83</v>
      </c>
      <c r="F580" s="6">
        <v>8</v>
      </c>
      <c r="G580" s="12">
        <v>1.7999999999999999E-2</v>
      </c>
      <c r="H580" s="12">
        <v>1.7999999999999999E-2</v>
      </c>
      <c r="I580" s="12">
        <v>-5.0000000000000001E-3</v>
      </c>
      <c r="J580" s="16">
        <f t="shared" si="45"/>
        <v>0</v>
      </c>
      <c r="K580" s="15">
        <f t="shared" si="46"/>
        <v>0</v>
      </c>
      <c r="L580" s="15">
        <f t="shared" si="47"/>
        <v>113731.49673</v>
      </c>
      <c r="M580" s="13" t="str">
        <f t="shared" si="48"/>
        <v>Budget 1Y</v>
      </c>
      <c r="N580" s="13" t="str">
        <f t="shared" si="49"/>
        <v>PASS</v>
      </c>
    </row>
    <row r="581" spans="1:14">
      <c r="A581" s="11">
        <v>46692</v>
      </c>
      <c r="B581" s="6" t="s">
        <v>57</v>
      </c>
      <c r="C581" s="6" t="s">
        <v>1143</v>
      </c>
      <c r="D581" s="6">
        <v>10</v>
      </c>
      <c r="E581" s="24">
        <v>151348.29999999999</v>
      </c>
      <c r="F581" s="6">
        <v>10</v>
      </c>
      <c r="G581" s="12">
        <v>6.0000000000000001E-3</v>
      </c>
      <c r="H581" s="12">
        <v>0.01</v>
      </c>
      <c r="I581" s="12">
        <v>-5.0000000000000001E-3</v>
      </c>
      <c r="J581" s="16">
        <f t="shared" si="45"/>
        <v>0</v>
      </c>
      <c r="K581" s="15">
        <f t="shared" si="46"/>
        <v>0</v>
      </c>
      <c r="L581" s="15">
        <f t="shared" si="47"/>
        <v>153013.13129999998</v>
      </c>
      <c r="M581" s="13" t="str">
        <f t="shared" si="48"/>
        <v>Budget 1Y</v>
      </c>
      <c r="N581" s="13" t="str">
        <f t="shared" si="49"/>
        <v>PASS</v>
      </c>
    </row>
    <row r="582" spans="1:14">
      <c r="A582" s="11">
        <v>46692</v>
      </c>
      <c r="B582" s="6" t="s">
        <v>57</v>
      </c>
      <c r="C582" s="6" t="s">
        <v>1144</v>
      </c>
      <c r="D582" s="6">
        <v>10</v>
      </c>
      <c r="E582" s="24">
        <v>54489.1</v>
      </c>
      <c r="F582" s="6">
        <v>10</v>
      </c>
      <c r="G582" s="12">
        <v>6.0000000000000001E-3</v>
      </c>
      <c r="H582" s="12">
        <v>-4.0000000000000001E-3</v>
      </c>
      <c r="I582" s="12">
        <v>-5.0000000000000001E-3</v>
      </c>
      <c r="J582" s="16">
        <f t="shared" si="45"/>
        <v>0</v>
      </c>
      <c r="K582" s="15">
        <f t="shared" si="46"/>
        <v>0</v>
      </c>
      <c r="L582" s="15">
        <f t="shared" si="47"/>
        <v>54325.632700000002</v>
      </c>
      <c r="M582" s="13" t="str">
        <f t="shared" si="48"/>
        <v>Budget 1Y</v>
      </c>
      <c r="N582" s="13" t="str">
        <f t="shared" si="49"/>
        <v>PASS</v>
      </c>
    </row>
    <row r="583" spans="1:14">
      <c r="A583" s="11">
        <v>46692</v>
      </c>
      <c r="B583" s="6" t="s">
        <v>57</v>
      </c>
      <c r="C583" s="6" t="s">
        <v>1145</v>
      </c>
      <c r="D583" s="6">
        <v>10</v>
      </c>
      <c r="E583" s="24">
        <v>84360.28</v>
      </c>
      <c r="F583" s="6">
        <v>10</v>
      </c>
      <c r="G583" s="12">
        <v>6.0000000000000001E-3</v>
      </c>
      <c r="H583" s="12">
        <v>1.7999999999999999E-2</v>
      </c>
      <c r="I583" s="12">
        <v>-5.0000000000000001E-3</v>
      </c>
      <c r="J583" s="16">
        <f t="shared" si="45"/>
        <v>0</v>
      </c>
      <c r="K583" s="15">
        <f t="shared" si="46"/>
        <v>0</v>
      </c>
      <c r="L583" s="15">
        <f t="shared" si="47"/>
        <v>85963.125319999992</v>
      </c>
      <c r="M583" s="13" t="str">
        <f t="shared" si="48"/>
        <v>Budget 1Y</v>
      </c>
      <c r="N583" s="13" t="str">
        <f t="shared" si="49"/>
        <v>PASS</v>
      </c>
    </row>
    <row r="584" spans="1:14">
      <c r="A584" s="11">
        <v>46692</v>
      </c>
      <c r="B584" s="6" t="s">
        <v>61</v>
      </c>
      <c r="C584" s="6" t="s">
        <v>1143</v>
      </c>
      <c r="D584" s="6">
        <v>9</v>
      </c>
      <c r="E584" s="24">
        <v>217149.06</v>
      </c>
      <c r="F584" s="6">
        <v>8</v>
      </c>
      <c r="G584" s="12">
        <v>0</v>
      </c>
      <c r="H584" s="12">
        <v>0.01</v>
      </c>
      <c r="I584" s="12">
        <v>-5.0000000000000001E-3</v>
      </c>
      <c r="J584" s="16">
        <f t="shared" si="45"/>
        <v>0.125</v>
      </c>
      <c r="K584" s="15">
        <f t="shared" si="46"/>
        <v>27143.6325</v>
      </c>
      <c r="L584" s="15">
        <f t="shared" si="47"/>
        <v>245378.43780000001</v>
      </c>
      <c r="M584" s="13" t="str">
        <f t="shared" si="48"/>
        <v>Budget 1Y</v>
      </c>
      <c r="N584" s="13" t="str">
        <f t="shared" si="49"/>
        <v>PASS</v>
      </c>
    </row>
    <row r="585" spans="1:14">
      <c r="A585" s="11">
        <v>46692</v>
      </c>
      <c r="B585" s="6" t="s">
        <v>61</v>
      </c>
      <c r="C585" s="6" t="s">
        <v>1144</v>
      </c>
      <c r="D585" s="6">
        <v>9</v>
      </c>
      <c r="E585" s="24">
        <v>71276.62</v>
      </c>
      <c r="F585" s="6">
        <v>8</v>
      </c>
      <c r="G585" s="12">
        <v>0</v>
      </c>
      <c r="H585" s="12">
        <v>-4.0000000000000001E-3</v>
      </c>
      <c r="I585" s="12">
        <v>-5.0000000000000001E-3</v>
      </c>
      <c r="J585" s="16">
        <f t="shared" si="45"/>
        <v>0.125</v>
      </c>
      <c r="K585" s="15">
        <f t="shared" si="46"/>
        <v>8909.5774999999994</v>
      </c>
      <c r="L585" s="15">
        <f t="shared" si="47"/>
        <v>79544.707920000001</v>
      </c>
      <c r="M585" s="13" t="str">
        <f t="shared" si="48"/>
        <v>Budget 1Y</v>
      </c>
      <c r="N585" s="13" t="str">
        <f t="shared" si="49"/>
        <v>PASS</v>
      </c>
    </row>
    <row r="586" spans="1:14">
      <c r="A586" s="11">
        <v>46692</v>
      </c>
      <c r="B586" s="6" t="s">
        <v>61</v>
      </c>
      <c r="C586" s="6" t="s">
        <v>1145</v>
      </c>
      <c r="D586" s="6">
        <v>9</v>
      </c>
      <c r="E586" s="24">
        <v>100415.63</v>
      </c>
      <c r="F586" s="6">
        <v>8</v>
      </c>
      <c r="G586" s="12">
        <v>0</v>
      </c>
      <c r="H586" s="12">
        <v>1.7999999999999999E-2</v>
      </c>
      <c r="I586" s="12">
        <v>-5.0000000000000001E-3</v>
      </c>
      <c r="J586" s="16">
        <f t="shared" si="45"/>
        <v>0.125</v>
      </c>
      <c r="K586" s="15">
        <f t="shared" si="46"/>
        <v>12551.953750000001</v>
      </c>
      <c r="L586" s="15">
        <f t="shared" si="47"/>
        <v>114272.98694</v>
      </c>
      <c r="M586" s="13" t="str">
        <f t="shared" si="48"/>
        <v>Budget 1Y</v>
      </c>
      <c r="N586" s="13" t="str">
        <f t="shared" si="49"/>
        <v>PASS</v>
      </c>
    </row>
    <row r="587" spans="1:14">
      <c r="A587" s="11">
        <v>46692</v>
      </c>
      <c r="B587" s="6" t="s">
        <v>65</v>
      </c>
      <c r="C587" s="6" t="s">
        <v>1143</v>
      </c>
      <c r="D587" s="6">
        <v>16</v>
      </c>
      <c r="E587" s="24">
        <v>413218.15</v>
      </c>
      <c r="F587" s="6">
        <v>16</v>
      </c>
      <c r="G587" s="12">
        <v>0.02</v>
      </c>
      <c r="H587" s="12">
        <v>0.01</v>
      </c>
      <c r="I587" s="12">
        <v>-5.0000000000000001E-3</v>
      </c>
      <c r="J587" s="16">
        <f t="shared" si="45"/>
        <v>0</v>
      </c>
      <c r="K587" s="15">
        <f t="shared" si="46"/>
        <v>0</v>
      </c>
      <c r="L587" s="15">
        <f t="shared" si="47"/>
        <v>423548.60375000001</v>
      </c>
      <c r="M587" s="13" t="str">
        <f t="shared" si="48"/>
        <v>Budget 1Y</v>
      </c>
      <c r="N587" s="13" t="str">
        <f t="shared" si="49"/>
        <v>PASS</v>
      </c>
    </row>
    <row r="588" spans="1:14">
      <c r="A588" s="11">
        <v>46692</v>
      </c>
      <c r="B588" s="6" t="s">
        <v>65</v>
      </c>
      <c r="C588" s="6" t="s">
        <v>1144</v>
      </c>
      <c r="D588" s="6">
        <v>16</v>
      </c>
      <c r="E588" s="24">
        <v>158377.29</v>
      </c>
      <c r="F588" s="6">
        <v>16</v>
      </c>
      <c r="G588" s="12">
        <v>0.02</v>
      </c>
      <c r="H588" s="12">
        <v>-4.0000000000000001E-3</v>
      </c>
      <c r="I588" s="12">
        <v>-5.0000000000000001E-3</v>
      </c>
      <c r="J588" s="16">
        <f t="shared" si="45"/>
        <v>0</v>
      </c>
      <c r="K588" s="15">
        <f t="shared" si="46"/>
        <v>0</v>
      </c>
      <c r="L588" s="15">
        <f t="shared" si="47"/>
        <v>160119.44018999999</v>
      </c>
      <c r="M588" s="13" t="str">
        <f t="shared" si="48"/>
        <v>Budget 1Y</v>
      </c>
      <c r="N588" s="13" t="str">
        <f t="shared" si="49"/>
        <v>PASS</v>
      </c>
    </row>
    <row r="589" spans="1:14">
      <c r="A589" s="11">
        <v>46692</v>
      </c>
      <c r="B589" s="6" t="s">
        <v>65</v>
      </c>
      <c r="C589" s="6" t="s">
        <v>1145</v>
      </c>
      <c r="D589" s="6">
        <v>16</v>
      </c>
      <c r="E589" s="24">
        <v>201181.7</v>
      </c>
      <c r="F589" s="6">
        <v>16</v>
      </c>
      <c r="G589" s="12">
        <v>0.02</v>
      </c>
      <c r="H589" s="12">
        <v>1.7999999999999999E-2</v>
      </c>
      <c r="I589" s="12">
        <v>-5.0000000000000001E-3</v>
      </c>
      <c r="J589" s="16">
        <f t="shared" si="45"/>
        <v>0</v>
      </c>
      <c r="K589" s="15">
        <f t="shared" si="46"/>
        <v>0</v>
      </c>
      <c r="L589" s="15">
        <f t="shared" si="47"/>
        <v>207820.6961</v>
      </c>
      <c r="M589" s="13" t="str">
        <f t="shared" si="48"/>
        <v>Budget 1Y</v>
      </c>
      <c r="N589" s="13" t="str">
        <f t="shared" si="49"/>
        <v>PASS</v>
      </c>
    </row>
    <row r="590" spans="1:14">
      <c r="A590" s="11">
        <v>46692</v>
      </c>
      <c r="B590" s="6" t="s">
        <v>68</v>
      </c>
      <c r="C590" s="6" t="s">
        <v>1143</v>
      </c>
      <c r="D590" s="6">
        <v>19</v>
      </c>
      <c r="E590" s="24">
        <v>379185.51</v>
      </c>
      <c r="F590" s="6">
        <v>18</v>
      </c>
      <c r="G590" s="12">
        <v>0</v>
      </c>
      <c r="H590" s="12">
        <v>0.01</v>
      </c>
      <c r="I590" s="12">
        <v>-5.0000000000000001E-3</v>
      </c>
      <c r="J590" s="16">
        <f t="shared" si="45"/>
        <v>5.555555555555558E-2</v>
      </c>
      <c r="K590" s="15">
        <f t="shared" si="46"/>
        <v>21065.861666666675</v>
      </c>
      <c r="L590" s="15">
        <f t="shared" si="47"/>
        <v>402147.29921666672</v>
      </c>
      <c r="M590" s="13" t="str">
        <f t="shared" si="48"/>
        <v>Budget 1Y</v>
      </c>
      <c r="N590" s="13" t="str">
        <f t="shared" si="49"/>
        <v>PASS</v>
      </c>
    </row>
    <row r="591" spans="1:14">
      <c r="A591" s="11">
        <v>46692</v>
      </c>
      <c r="B591" s="6" t="s">
        <v>68</v>
      </c>
      <c r="C591" s="6" t="s">
        <v>1144</v>
      </c>
      <c r="D591" s="6">
        <v>19</v>
      </c>
      <c r="E591" s="24">
        <v>131346.54999999999</v>
      </c>
      <c r="F591" s="6">
        <v>18</v>
      </c>
      <c r="G591" s="12">
        <v>0</v>
      </c>
      <c r="H591" s="12">
        <v>-4.0000000000000001E-3</v>
      </c>
      <c r="I591" s="12">
        <v>-5.0000000000000001E-3</v>
      </c>
      <c r="J591" s="16">
        <f t="shared" si="45"/>
        <v>5.555555555555558E-2</v>
      </c>
      <c r="K591" s="15">
        <f t="shared" si="46"/>
        <v>7297.0305555555578</v>
      </c>
      <c r="L591" s="15">
        <f t="shared" si="47"/>
        <v>137461.46160555555</v>
      </c>
      <c r="M591" s="13" t="str">
        <f t="shared" si="48"/>
        <v>Budget 1Y</v>
      </c>
      <c r="N591" s="13" t="str">
        <f t="shared" si="49"/>
        <v>PASS</v>
      </c>
    </row>
    <row r="592" spans="1:14">
      <c r="A592" s="11">
        <v>46692</v>
      </c>
      <c r="B592" s="6" t="s">
        <v>68</v>
      </c>
      <c r="C592" s="6" t="s">
        <v>1145</v>
      </c>
      <c r="D592" s="6">
        <v>19</v>
      </c>
      <c r="E592" s="24">
        <v>217713.37</v>
      </c>
      <c r="F592" s="6">
        <v>18</v>
      </c>
      <c r="G592" s="12">
        <v>0</v>
      </c>
      <c r="H592" s="12">
        <v>1.7999999999999999E-2</v>
      </c>
      <c r="I592" s="12">
        <v>-5.0000000000000001E-3</v>
      </c>
      <c r="J592" s="16">
        <f t="shared" si="45"/>
        <v>5.555555555555558E-2</v>
      </c>
      <c r="K592" s="15">
        <f t="shared" si="46"/>
        <v>12095.187222222228</v>
      </c>
      <c r="L592" s="15">
        <f t="shared" si="47"/>
        <v>232638.83103222222</v>
      </c>
      <c r="M592" s="13" t="str">
        <f t="shared" si="48"/>
        <v>Budget 1Y</v>
      </c>
      <c r="N592" s="13" t="str">
        <f t="shared" si="49"/>
        <v>PASS</v>
      </c>
    </row>
    <row r="593" spans="1:14">
      <c r="A593" s="11">
        <v>46692</v>
      </c>
      <c r="B593" s="6" t="s">
        <v>71</v>
      </c>
      <c r="C593" s="6" t="s">
        <v>1143</v>
      </c>
      <c r="D593" s="6">
        <v>14</v>
      </c>
      <c r="E593" s="24">
        <v>257740.74</v>
      </c>
      <c r="F593" s="6">
        <v>14</v>
      </c>
      <c r="G593" s="12">
        <v>8.0000000000000002E-3</v>
      </c>
      <c r="H593" s="12">
        <v>0.01</v>
      </c>
      <c r="I593" s="12">
        <v>-5.0000000000000001E-3</v>
      </c>
      <c r="J593" s="16">
        <f t="shared" si="45"/>
        <v>0</v>
      </c>
      <c r="K593" s="15">
        <f t="shared" si="46"/>
        <v>0</v>
      </c>
      <c r="L593" s="15">
        <f t="shared" si="47"/>
        <v>261091.36961999998</v>
      </c>
      <c r="M593" s="13" t="str">
        <f t="shared" si="48"/>
        <v>Budget 1Y</v>
      </c>
      <c r="N593" s="13" t="str">
        <f t="shared" si="49"/>
        <v>PASS</v>
      </c>
    </row>
    <row r="594" spans="1:14">
      <c r="A594" s="11">
        <v>46692</v>
      </c>
      <c r="B594" s="6" t="s">
        <v>71</v>
      </c>
      <c r="C594" s="6" t="s">
        <v>1144</v>
      </c>
      <c r="D594" s="6">
        <v>14</v>
      </c>
      <c r="E594" s="24">
        <v>85071.25</v>
      </c>
      <c r="F594" s="6">
        <v>14</v>
      </c>
      <c r="G594" s="12">
        <v>8.0000000000000002E-3</v>
      </c>
      <c r="H594" s="12">
        <v>-4.0000000000000001E-3</v>
      </c>
      <c r="I594" s="12">
        <v>-5.0000000000000001E-3</v>
      </c>
      <c r="J594" s="16">
        <f t="shared" si="45"/>
        <v>0</v>
      </c>
      <c r="K594" s="15">
        <f t="shared" si="46"/>
        <v>0</v>
      </c>
      <c r="L594" s="15">
        <f t="shared" si="47"/>
        <v>84986.178750000006</v>
      </c>
      <c r="M594" s="13" t="str">
        <f t="shared" si="48"/>
        <v>Budget 1Y</v>
      </c>
      <c r="N594" s="13" t="str">
        <f t="shared" si="49"/>
        <v>PASS</v>
      </c>
    </row>
    <row r="595" spans="1:14">
      <c r="A595" s="11">
        <v>46692</v>
      </c>
      <c r="B595" s="6" t="s">
        <v>71</v>
      </c>
      <c r="C595" s="6" t="s">
        <v>1145</v>
      </c>
      <c r="D595" s="6">
        <v>14</v>
      </c>
      <c r="E595" s="24">
        <v>152632.64000000001</v>
      </c>
      <c r="F595" s="6">
        <v>14</v>
      </c>
      <c r="G595" s="12">
        <v>8.0000000000000002E-3</v>
      </c>
      <c r="H595" s="12">
        <v>1.7999999999999999E-2</v>
      </c>
      <c r="I595" s="12">
        <v>-5.0000000000000001E-3</v>
      </c>
      <c r="J595" s="16">
        <f t="shared" si="45"/>
        <v>0</v>
      </c>
      <c r="K595" s="15">
        <f t="shared" si="46"/>
        <v>0</v>
      </c>
      <c r="L595" s="15">
        <f t="shared" si="47"/>
        <v>155837.92544000002</v>
      </c>
      <c r="M595" s="13" t="str">
        <f t="shared" si="48"/>
        <v>Budget 1Y</v>
      </c>
      <c r="N595" s="13" t="str">
        <f t="shared" si="49"/>
        <v>PASS</v>
      </c>
    </row>
    <row r="596" spans="1:14">
      <c r="A596" s="11">
        <v>46692</v>
      </c>
      <c r="B596" s="6" t="s">
        <v>74</v>
      </c>
      <c r="C596" s="6" t="s">
        <v>1143</v>
      </c>
      <c r="D596" s="6">
        <v>58</v>
      </c>
      <c r="E596" s="24">
        <v>1477342.44</v>
      </c>
      <c r="F596" s="6">
        <v>57</v>
      </c>
      <c r="G596" s="12">
        <v>0.01</v>
      </c>
      <c r="H596" s="12">
        <v>0.01</v>
      </c>
      <c r="I596" s="12">
        <v>-5.0000000000000001E-3</v>
      </c>
      <c r="J596" s="16">
        <f t="shared" si="45"/>
        <v>1.7543859649122862E-2</v>
      </c>
      <c r="K596" s="15">
        <f t="shared" si="46"/>
        <v>25918.288421052712</v>
      </c>
      <c r="L596" s="15">
        <f t="shared" si="47"/>
        <v>1525420.8650210528</v>
      </c>
      <c r="M596" s="13" t="str">
        <f t="shared" si="48"/>
        <v>Budget 1Y</v>
      </c>
      <c r="N596" s="13" t="str">
        <f t="shared" si="49"/>
        <v>PASS</v>
      </c>
    </row>
    <row r="597" spans="1:14">
      <c r="A597" s="11">
        <v>46692</v>
      </c>
      <c r="B597" s="6" t="s">
        <v>74</v>
      </c>
      <c r="C597" s="6" t="s">
        <v>1144</v>
      </c>
      <c r="D597" s="6">
        <v>58</v>
      </c>
      <c r="E597" s="24">
        <v>636198.91</v>
      </c>
      <c r="F597" s="6">
        <v>57</v>
      </c>
      <c r="G597" s="12">
        <v>0.01</v>
      </c>
      <c r="H597" s="12">
        <v>-4.0000000000000001E-3</v>
      </c>
      <c r="I597" s="12">
        <v>-5.0000000000000001E-3</v>
      </c>
      <c r="J597" s="16">
        <f t="shared" si="45"/>
        <v>1.7543859649122862E-2</v>
      </c>
      <c r="K597" s="15">
        <f t="shared" si="46"/>
        <v>11161.384385964948</v>
      </c>
      <c r="L597" s="15">
        <f t="shared" si="47"/>
        <v>647996.49329596502</v>
      </c>
      <c r="M597" s="13" t="str">
        <f t="shared" si="48"/>
        <v>Budget 1Y</v>
      </c>
      <c r="N597" s="13" t="str">
        <f t="shared" si="49"/>
        <v>PASS</v>
      </c>
    </row>
    <row r="598" spans="1:14">
      <c r="A598" s="11">
        <v>46692</v>
      </c>
      <c r="B598" s="6" t="s">
        <v>74</v>
      </c>
      <c r="C598" s="6" t="s">
        <v>1145</v>
      </c>
      <c r="D598" s="6">
        <v>58</v>
      </c>
      <c r="E598" s="24">
        <v>867999.52</v>
      </c>
      <c r="F598" s="6">
        <v>57</v>
      </c>
      <c r="G598" s="12">
        <v>0.01</v>
      </c>
      <c r="H598" s="12">
        <v>1.7999999999999999E-2</v>
      </c>
      <c r="I598" s="12">
        <v>-5.0000000000000001E-3</v>
      </c>
      <c r="J598" s="16">
        <f t="shared" si="45"/>
        <v>1.7543859649122862E-2</v>
      </c>
      <c r="K598" s="15">
        <f t="shared" si="46"/>
        <v>15228.061754386012</v>
      </c>
      <c r="L598" s="15">
        <f t="shared" si="47"/>
        <v>903191.57071438606</v>
      </c>
      <c r="M598" s="13" t="str">
        <f t="shared" si="48"/>
        <v>Budget 1Y</v>
      </c>
      <c r="N598" s="13" t="str">
        <f t="shared" si="49"/>
        <v>PASS</v>
      </c>
    </row>
    <row r="599" spans="1:14">
      <c r="A599" s="11">
        <v>46692</v>
      </c>
      <c r="B599" s="6" t="s">
        <v>77</v>
      </c>
      <c r="C599" s="6" t="s">
        <v>1143</v>
      </c>
      <c r="D599" s="6">
        <v>16</v>
      </c>
      <c r="E599" s="24">
        <v>362972.71</v>
      </c>
      <c r="F599" s="6">
        <v>15</v>
      </c>
      <c r="G599" s="12">
        <v>6.0000000000000001E-3</v>
      </c>
      <c r="H599" s="12">
        <v>0.01</v>
      </c>
      <c r="I599" s="12">
        <v>-5.0000000000000001E-3</v>
      </c>
      <c r="J599" s="16">
        <f t="shared" si="45"/>
        <v>6.6666666666666652E-2</v>
      </c>
      <c r="K599" s="15">
        <f t="shared" si="46"/>
        <v>24198.180666666663</v>
      </c>
      <c r="L599" s="15">
        <f t="shared" si="47"/>
        <v>391163.59047666669</v>
      </c>
      <c r="M599" s="13" t="str">
        <f t="shared" si="48"/>
        <v>Budget 1Y</v>
      </c>
      <c r="N599" s="13" t="str">
        <f t="shared" si="49"/>
        <v>PASS</v>
      </c>
    </row>
    <row r="600" spans="1:14">
      <c r="A600" s="11">
        <v>46692</v>
      </c>
      <c r="B600" s="6" t="s">
        <v>77</v>
      </c>
      <c r="C600" s="6" t="s">
        <v>1144</v>
      </c>
      <c r="D600" s="6">
        <v>16</v>
      </c>
      <c r="E600" s="24">
        <v>131143.95000000001</v>
      </c>
      <c r="F600" s="6">
        <v>15</v>
      </c>
      <c r="G600" s="12">
        <v>6.0000000000000001E-3</v>
      </c>
      <c r="H600" s="12">
        <v>-4.0000000000000001E-3</v>
      </c>
      <c r="I600" s="12">
        <v>-5.0000000000000001E-3</v>
      </c>
      <c r="J600" s="16">
        <f t="shared" si="45"/>
        <v>6.6666666666666652E-2</v>
      </c>
      <c r="K600" s="15">
        <f t="shared" si="46"/>
        <v>8742.9299999999985</v>
      </c>
      <c r="L600" s="15">
        <f t="shared" si="47"/>
        <v>139493.44815000001</v>
      </c>
      <c r="M600" s="13" t="str">
        <f t="shared" si="48"/>
        <v>Budget 1Y</v>
      </c>
      <c r="N600" s="13" t="str">
        <f t="shared" si="49"/>
        <v>PASS</v>
      </c>
    </row>
    <row r="601" spans="1:14">
      <c r="A601" s="11">
        <v>46692</v>
      </c>
      <c r="B601" s="6" t="s">
        <v>77</v>
      </c>
      <c r="C601" s="6" t="s">
        <v>1145</v>
      </c>
      <c r="D601" s="6">
        <v>16</v>
      </c>
      <c r="E601" s="24">
        <v>200837.58</v>
      </c>
      <c r="F601" s="6">
        <v>15</v>
      </c>
      <c r="G601" s="12">
        <v>6.0000000000000001E-3</v>
      </c>
      <c r="H601" s="12">
        <v>1.7999999999999999E-2</v>
      </c>
      <c r="I601" s="12">
        <v>-5.0000000000000001E-3</v>
      </c>
      <c r="J601" s="16">
        <f t="shared" si="45"/>
        <v>6.6666666666666652E-2</v>
      </c>
      <c r="K601" s="15">
        <f t="shared" si="46"/>
        <v>13389.171999999997</v>
      </c>
      <c r="L601" s="15">
        <f t="shared" si="47"/>
        <v>218042.66601999998</v>
      </c>
      <c r="M601" s="13" t="str">
        <f t="shared" si="48"/>
        <v>Budget 1Y</v>
      </c>
      <c r="N601" s="13" t="str">
        <f t="shared" si="49"/>
        <v>PASS</v>
      </c>
    </row>
    <row r="602" spans="1:14">
      <c r="A602" s="11">
        <v>46692</v>
      </c>
      <c r="B602" s="6" t="s">
        <v>80</v>
      </c>
      <c r="C602" s="6" t="s">
        <v>1143</v>
      </c>
      <c r="D602" s="6">
        <v>18</v>
      </c>
      <c r="E602" s="24">
        <v>377332.6</v>
      </c>
      <c r="F602" s="6">
        <v>18</v>
      </c>
      <c r="G602" s="12">
        <v>4.0000000000000001E-3</v>
      </c>
      <c r="H602" s="12">
        <v>0.01</v>
      </c>
      <c r="I602" s="12">
        <v>-5.0000000000000001E-3</v>
      </c>
      <c r="J602" s="16">
        <f t="shared" si="45"/>
        <v>0</v>
      </c>
      <c r="K602" s="15">
        <f t="shared" si="46"/>
        <v>0</v>
      </c>
      <c r="L602" s="15">
        <f t="shared" si="47"/>
        <v>380728.59339999995</v>
      </c>
      <c r="M602" s="13" t="str">
        <f t="shared" si="48"/>
        <v>Budget 1Y</v>
      </c>
      <c r="N602" s="13" t="str">
        <f t="shared" si="49"/>
        <v>PASS</v>
      </c>
    </row>
    <row r="603" spans="1:14">
      <c r="A603" s="11">
        <v>46692</v>
      </c>
      <c r="B603" s="6" t="s">
        <v>80</v>
      </c>
      <c r="C603" s="6" t="s">
        <v>1144</v>
      </c>
      <c r="D603" s="6">
        <v>18</v>
      </c>
      <c r="E603" s="24">
        <v>153857.51999999999</v>
      </c>
      <c r="F603" s="6">
        <v>18</v>
      </c>
      <c r="G603" s="12">
        <v>4.0000000000000001E-3</v>
      </c>
      <c r="H603" s="12">
        <v>-4.0000000000000001E-3</v>
      </c>
      <c r="I603" s="12">
        <v>-5.0000000000000001E-3</v>
      </c>
      <c r="J603" s="16">
        <f t="shared" si="45"/>
        <v>0</v>
      </c>
      <c r="K603" s="15">
        <f t="shared" si="46"/>
        <v>0</v>
      </c>
      <c r="L603" s="15">
        <f t="shared" si="47"/>
        <v>153088.23239999998</v>
      </c>
      <c r="M603" s="13" t="str">
        <f t="shared" si="48"/>
        <v>Budget 1Y</v>
      </c>
      <c r="N603" s="13" t="str">
        <f t="shared" si="49"/>
        <v>PASS</v>
      </c>
    </row>
    <row r="604" spans="1:14">
      <c r="A604" s="11">
        <v>46692</v>
      </c>
      <c r="B604" s="6" t="s">
        <v>80</v>
      </c>
      <c r="C604" s="6" t="s">
        <v>1145</v>
      </c>
      <c r="D604" s="6">
        <v>18</v>
      </c>
      <c r="E604" s="24">
        <v>232912.18</v>
      </c>
      <c r="F604" s="6">
        <v>18</v>
      </c>
      <c r="G604" s="12">
        <v>4.0000000000000001E-3</v>
      </c>
      <c r="H604" s="12">
        <v>1.7999999999999999E-2</v>
      </c>
      <c r="I604" s="12">
        <v>-5.0000000000000001E-3</v>
      </c>
      <c r="J604" s="16">
        <f t="shared" si="45"/>
        <v>0</v>
      </c>
      <c r="K604" s="15">
        <f t="shared" si="46"/>
        <v>0</v>
      </c>
      <c r="L604" s="15">
        <f t="shared" si="47"/>
        <v>236871.68706</v>
      </c>
      <c r="M604" s="13" t="str">
        <f t="shared" si="48"/>
        <v>Budget 1Y</v>
      </c>
      <c r="N604" s="13" t="str">
        <f t="shared" si="49"/>
        <v>PASS</v>
      </c>
    </row>
    <row r="605" spans="1:14">
      <c r="A605" s="11">
        <v>46692</v>
      </c>
      <c r="B605" s="6" t="s">
        <v>82</v>
      </c>
      <c r="C605" s="6" t="s">
        <v>1143</v>
      </c>
      <c r="D605" s="6">
        <v>20</v>
      </c>
      <c r="E605" s="24">
        <v>449284.82</v>
      </c>
      <c r="F605" s="6">
        <v>17</v>
      </c>
      <c r="G605" s="12">
        <v>1.4999999999999999E-2</v>
      </c>
      <c r="H605" s="12">
        <v>0.01</v>
      </c>
      <c r="I605" s="12">
        <v>-5.0000000000000001E-3</v>
      </c>
      <c r="J605" s="16">
        <f t="shared" si="45"/>
        <v>0.17647058823529416</v>
      </c>
      <c r="K605" s="15">
        <f t="shared" si="46"/>
        <v>79285.556470588257</v>
      </c>
      <c r="L605" s="15">
        <f t="shared" si="47"/>
        <v>537556.07287058828</v>
      </c>
      <c r="M605" s="13" t="str">
        <f t="shared" si="48"/>
        <v>Budget 1Y</v>
      </c>
      <c r="N605" s="13" t="str">
        <f t="shared" si="49"/>
        <v>PASS</v>
      </c>
    </row>
    <row r="606" spans="1:14">
      <c r="A606" s="11">
        <v>46692</v>
      </c>
      <c r="B606" s="6" t="s">
        <v>82</v>
      </c>
      <c r="C606" s="6" t="s">
        <v>1144</v>
      </c>
      <c r="D606" s="6">
        <v>20</v>
      </c>
      <c r="E606" s="24">
        <v>199651.75</v>
      </c>
      <c r="F606" s="6">
        <v>17</v>
      </c>
      <c r="G606" s="12">
        <v>1.4999999999999999E-2</v>
      </c>
      <c r="H606" s="12">
        <v>-4.0000000000000001E-3</v>
      </c>
      <c r="I606" s="12">
        <v>-5.0000000000000001E-3</v>
      </c>
      <c r="J606" s="16">
        <f t="shared" si="45"/>
        <v>0.17647058823529416</v>
      </c>
      <c r="K606" s="15">
        <f t="shared" si="46"/>
        <v>35232.661764705888</v>
      </c>
      <c r="L606" s="15">
        <f t="shared" si="47"/>
        <v>236082.3222647059</v>
      </c>
      <c r="M606" s="13" t="str">
        <f t="shared" si="48"/>
        <v>Budget 1Y</v>
      </c>
      <c r="N606" s="13" t="str">
        <f t="shared" si="49"/>
        <v>PASS</v>
      </c>
    </row>
    <row r="607" spans="1:14">
      <c r="A607" s="11">
        <v>46692</v>
      </c>
      <c r="B607" s="6" t="s">
        <v>82</v>
      </c>
      <c r="C607" s="6" t="s">
        <v>1145</v>
      </c>
      <c r="D607" s="6">
        <v>20</v>
      </c>
      <c r="E607" s="24">
        <v>262508.07</v>
      </c>
      <c r="F607" s="6">
        <v>17</v>
      </c>
      <c r="G607" s="12">
        <v>1.4999999999999999E-2</v>
      </c>
      <c r="H607" s="12">
        <v>1.7999999999999999E-2</v>
      </c>
      <c r="I607" s="12">
        <v>-5.0000000000000001E-3</v>
      </c>
      <c r="J607" s="16">
        <f t="shared" si="45"/>
        <v>0.17647058823529416</v>
      </c>
      <c r="K607" s="15">
        <f t="shared" si="46"/>
        <v>46324.953529411774</v>
      </c>
      <c r="L607" s="15">
        <f t="shared" si="47"/>
        <v>316183.24948941177</v>
      </c>
      <c r="M607" s="13" t="str">
        <f t="shared" si="48"/>
        <v>Budget 1Y</v>
      </c>
      <c r="N607" s="13" t="str">
        <f t="shared" si="49"/>
        <v>PASS</v>
      </c>
    </row>
    <row r="608" spans="1:14">
      <c r="A608" s="11">
        <v>46692</v>
      </c>
      <c r="B608" s="6" t="s">
        <v>83</v>
      </c>
      <c r="C608" s="6" t="s">
        <v>1143</v>
      </c>
      <c r="D608" s="6">
        <v>24</v>
      </c>
      <c r="E608" s="24">
        <v>467402.84</v>
      </c>
      <c r="F608" s="6">
        <v>21</v>
      </c>
      <c r="G608" s="12">
        <v>5.0000000000000001E-3</v>
      </c>
      <c r="H608" s="12">
        <v>0.01</v>
      </c>
      <c r="I608" s="12">
        <v>-5.0000000000000001E-3</v>
      </c>
      <c r="J608" s="16">
        <f t="shared" si="45"/>
        <v>0.14285714285714279</v>
      </c>
      <c r="K608" s="15">
        <f t="shared" si="46"/>
        <v>66771.834285714256</v>
      </c>
      <c r="L608" s="15">
        <f t="shared" si="47"/>
        <v>538848.70268571423</v>
      </c>
      <c r="M608" s="13" t="str">
        <f t="shared" si="48"/>
        <v>Budget 1Y</v>
      </c>
      <c r="N608" s="13" t="str">
        <f t="shared" si="49"/>
        <v>PASS</v>
      </c>
    </row>
    <row r="609" spans="1:14">
      <c r="A609" s="11">
        <v>46692</v>
      </c>
      <c r="B609" s="6" t="s">
        <v>83</v>
      </c>
      <c r="C609" s="6" t="s">
        <v>1144</v>
      </c>
      <c r="D609" s="6">
        <v>24</v>
      </c>
      <c r="E609" s="24">
        <v>185502.2</v>
      </c>
      <c r="F609" s="6">
        <v>21</v>
      </c>
      <c r="G609" s="12">
        <v>5.0000000000000001E-3</v>
      </c>
      <c r="H609" s="12">
        <v>-4.0000000000000001E-3</v>
      </c>
      <c r="I609" s="12">
        <v>-5.0000000000000001E-3</v>
      </c>
      <c r="J609" s="16">
        <f t="shared" si="45"/>
        <v>0.14285714285714279</v>
      </c>
      <c r="K609" s="15">
        <f t="shared" si="46"/>
        <v>26500.314285714274</v>
      </c>
      <c r="L609" s="15">
        <f t="shared" si="47"/>
        <v>211260.50548571427</v>
      </c>
      <c r="M609" s="13" t="str">
        <f t="shared" si="48"/>
        <v>Budget 1Y</v>
      </c>
      <c r="N609" s="13" t="str">
        <f t="shared" si="49"/>
        <v>PASS</v>
      </c>
    </row>
    <row r="610" spans="1:14">
      <c r="A610" s="11">
        <v>46692</v>
      </c>
      <c r="B610" s="6" t="s">
        <v>83</v>
      </c>
      <c r="C610" s="6" t="s">
        <v>1145</v>
      </c>
      <c r="D610" s="6">
        <v>24</v>
      </c>
      <c r="E610" s="24">
        <v>247675.57</v>
      </c>
      <c r="F610" s="6">
        <v>21</v>
      </c>
      <c r="G610" s="12">
        <v>5.0000000000000001E-3</v>
      </c>
      <c r="H610" s="12">
        <v>1.7999999999999999E-2</v>
      </c>
      <c r="I610" s="12">
        <v>-5.0000000000000001E-3</v>
      </c>
      <c r="J610" s="16">
        <f t="shared" si="45"/>
        <v>0.14285714285714279</v>
      </c>
      <c r="K610" s="15">
        <f t="shared" si="46"/>
        <v>35382.22428571427</v>
      </c>
      <c r="L610" s="15">
        <f t="shared" si="47"/>
        <v>287515.95454571425</v>
      </c>
      <c r="M610" s="13" t="str">
        <f t="shared" si="48"/>
        <v>Budget 1Y</v>
      </c>
      <c r="N610" s="13" t="str">
        <f t="shared" si="49"/>
        <v>PASS</v>
      </c>
    </row>
    <row r="611" spans="1:14">
      <c r="A611" s="11">
        <v>46692</v>
      </c>
      <c r="B611" s="6" t="s">
        <v>84</v>
      </c>
      <c r="C611" s="6" t="s">
        <v>1143</v>
      </c>
      <c r="D611" s="6">
        <v>24</v>
      </c>
      <c r="E611" s="24">
        <v>700146.27</v>
      </c>
      <c r="F611" s="6">
        <v>26</v>
      </c>
      <c r="G611" s="12">
        <v>1.2E-2</v>
      </c>
      <c r="H611" s="12">
        <v>0.01</v>
      </c>
      <c r="I611" s="12">
        <v>-5.0000000000000001E-3</v>
      </c>
      <c r="J611" s="16">
        <f t="shared" si="45"/>
        <v>-7.6923076923076872E-2</v>
      </c>
      <c r="K611" s="15">
        <f t="shared" si="46"/>
        <v>-53857.405384615347</v>
      </c>
      <c r="L611" s="15">
        <f t="shared" si="47"/>
        <v>658191.35120538471</v>
      </c>
      <c r="M611" s="13" t="str">
        <f t="shared" si="48"/>
        <v>Budget 1Y</v>
      </c>
      <c r="N611" s="13" t="str">
        <f t="shared" si="49"/>
        <v>PASS</v>
      </c>
    </row>
    <row r="612" spans="1:14">
      <c r="A612" s="11">
        <v>46692</v>
      </c>
      <c r="B612" s="6" t="s">
        <v>84</v>
      </c>
      <c r="C612" s="6" t="s">
        <v>1144</v>
      </c>
      <c r="D612" s="6">
        <v>24</v>
      </c>
      <c r="E612" s="24">
        <v>208535.55</v>
      </c>
      <c r="F612" s="6">
        <v>26</v>
      </c>
      <c r="G612" s="12">
        <v>1.2E-2</v>
      </c>
      <c r="H612" s="12">
        <v>-4.0000000000000001E-3</v>
      </c>
      <c r="I612" s="12">
        <v>-5.0000000000000001E-3</v>
      </c>
      <c r="J612" s="16">
        <f t="shared" si="45"/>
        <v>-7.6923076923076872E-2</v>
      </c>
      <c r="K612" s="15">
        <f t="shared" si="46"/>
        <v>-16041.196153846142</v>
      </c>
      <c r="L612" s="15">
        <f t="shared" si="47"/>
        <v>193119.96049615386</v>
      </c>
      <c r="M612" s="13" t="str">
        <f t="shared" si="48"/>
        <v>Budget 1Y</v>
      </c>
      <c r="N612" s="13" t="str">
        <f t="shared" si="49"/>
        <v>PASS</v>
      </c>
    </row>
    <row r="613" spans="1:14">
      <c r="A613" s="11">
        <v>46692</v>
      </c>
      <c r="B613" s="6" t="s">
        <v>84</v>
      </c>
      <c r="C613" s="6" t="s">
        <v>1145</v>
      </c>
      <c r="D613" s="6">
        <v>24</v>
      </c>
      <c r="E613" s="24">
        <v>343849.29</v>
      </c>
      <c r="F613" s="6">
        <v>26</v>
      </c>
      <c r="G613" s="12">
        <v>1.2E-2</v>
      </c>
      <c r="H613" s="12">
        <v>1.7999999999999999E-2</v>
      </c>
      <c r="I613" s="12">
        <v>-5.0000000000000001E-3</v>
      </c>
      <c r="J613" s="16">
        <f t="shared" si="45"/>
        <v>-7.6923076923076872E-2</v>
      </c>
      <c r="K613" s="15">
        <f t="shared" si="46"/>
        <v>-26449.945384615366</v>
      </c>
      <c r="L613" s="15">
        <f t="shared" si="47"/>
        <v>325995.57686538459</v>
      </c>
      <c r="M613" s="13" t="str">
        <f t="shared" si="48"/>
        <v>Budget 1Y</v>
      </c>
      <c r="N613" s="13" t="str">
        <f t="shared" si="49"/>
        <v>PASS</v>
      </c>
    </row>
    <row r="614" spans="1:14">
      <c r="A614" s="11">
        <v>46722</v>
      </c>
      <c r="B614" s="6" t="s">
        <v>53</v>
      </c>
      <c r="C614" s="6" t="s">
        <v>1143</v>
      </c>
      <c r="D614" s="6">
        <v>8</v>
      </c>
      <c r="E614" s="24">
        <v>350661.97</v>
      </c>
      <c r="F614" s="6">
        <v>8</v>
      </c>
      <c r="G614" s="12">
        <v>1.7999999999999999E-2</v>
      </c>
      <c r="H614" s="12">
        <v>0.01</v>
      </c>
      <c r="I614" s="12">
        <v>-5.0000000000000001E-3</v>
      </c>
      <c r="J614" s="16">
        <f t="shared" si="45"/>
        <v>0</v>
      </c>
      <c r="K614" s="15">
        <f t="shared" si="46"/>
        <v>0</v>
      </c>
      <c r="L614" s="15">
        <f t="shared" si="47"/>
        <v>358727.19530999998</v>
      </c>
      <c r="M614" s="13" t="str">
        <f t="shared" si="48"/>
        <v>Budget 1Y</v>
      </c>
      <c r="N614" s="13" t="str">
        <f t="shared" si="49"/>
        <v>PASS</v>
      </c>
    </row>
    <row r="615" spans="1:14">
      <c r="A615" s="11">
        <v>46722</v>
      </c>
      <c r="B615" s="6" t="s">
        <v>53</v>
      </c>
      <c r="C615" s="6" t="s">
        <v>1144</v>
      </c>
      <c r="D615" s="6">
        <v>8</v>
      </c>
      <c r="E615" s="24">
        <v>121572.28</v>
      </c>
      <c r="F615" s="6">
        <v>8</v>
      </c>
      <c r="G615" s="12">
        <v>1.7999999999999999E-2</v>
      </c>
      <c r="H615" s="12">
        <v>-4.0000000000000001E-3</v>
      </c>
      <c r="I615" s="12">
        <v>-5.0000000000000001E-3</v>
      </c>
      <c r="J615" s="16">
        <f t="shared" si="45"/>
        <v>0</v>
      </c>
      <c r="K615" s="15">
        <f t="shared" si="46"/>
        <v>0</v>
      </c>
      <c r="L615" s="15">
        <f t="shared" si="47"/>
        <v>122666.43051999999</v>
      </c>
      <c r="M615" s="13" t="str">
        <f t="shared" si="48"/>
        <v>Budget 1Y</v>
      </c>
      <c r="N615" s="13" t="str">
        <f t="shared" si="49"/>
        <v>PASS</v>
      </c>
    </row>
    <row r="616" spans="1:14">
      <c r="A616" s="11">
        <v>46722</v>
      </c>
      <c r="B616" s="6" t="s">
        <v>53</v>
      </c>
      <c r="C616" s="6" t="s">
        <v>1145</v>
      </c>
      <c r="D616" s="6">
        <v>8</v>
      </c>
      <c r="E616" s="24">
        <v>165322.25</v>
      </c>
      <c r="F616" s="6">
        <v>8</v>
      </c>
      <c r="G616" s="12">
        <v>1.7999999999999999E-2</v>
      </c>
      <c r="H616" s="12">
        <v>1.7999999999999999E-2</v>
      </c>
      <c r="I616" s="12">
        <v>-5.0000000000000001E-3</v>
      </c>
      <c r="J616" s="16">
        <f t="shared" si="45"/>
        <v>0</v>
      </c>
      <c r="K616" s="15">
        <f t="shared" si="46"/>
        <v>0</v>
      </c>
      <c r="L616" s="15">
        <f t="shared" si="47"/>
        <v>170447.23975000001</v>
      </c>
      <c r="M616" s="13" t="str">
        <f t="shared" si="48"/>
        <v>Budget 1Y</v>
      </c>
      <c r="N616" s="13" t="str">
        <f t="shared" si="49"/>
        <v>PASS</v>
      </c>
    </row>
    <row r="617" spans="1:14">
      <c r="A617" s="11">
        <v>46722</v>
      </c>
      <c r="B617" s="6" t="s">
        <v>57</v>
      </c>
      <c r="C617" s="6" t="s">
        <v>1143</v>
      </c>
      <c r="D617" s="6">
        <v>10</v>
      </c>
      <c r="E617" s="24">
        <v>255402.69</v>
      </c>
      <c r="F617" s="6">
        <v>10</v>
      </c>
      <c r="G617" s="12">
        <v>6.0000000000000001E-3</v>
      </c>
      <c r="H617" s="12">
        <v>0.01</v>
      </c>
      <c r="I617" s="12">
        <v>-5.0000000000000001E-3</v>
      </c>
      <c r="J617" s="16">
        <f t="shared" si="45"/>
        <v>0</v>
      </c>
      <c r="K617" s="15">
        <f t="shared" si="46"/>
        <v>0</v>
      </c>
      <c r="L617" s="15">
        <f t="shared" si="47"/>
        <v>258212.11959000002</v>
      </c>
      <c r="M617" s="13" t="str">
        <f t="shared" si="48"/>
        <v>Budget 1Y</v>
      </c>
      <c r="N617" s="13" t="str">
        <f t="shared" si="49"/>
        <v>PASS</v>
      </c>
    </row>
    <row r="618" spans="1:14">
      <c r="A618" s="11">
        <v>46722</v>
      </c>
      <c r="B618" s="6" t="s">
        <v>57</v>
      </c>
      <c r="C618" s="6" t="s">
        <v>1144</v>
      </c>
      <c r="D618" s="6">
        <v>10</v>
      </c>
      <c r="E618" s="24">
        <v>107999.39</v>
      </c>
      <c r="F618" s="6">
        <v>10</v>
      </c>
      <c r="G618" s="12">
        <v>6.0000000000000001E-3</v>
      </c>
      <c r="H618" s="12">
        <v>-4.0000000000000001E-3</v>
      </c>
      <c r="I618" s="12">
        <v>-5.0000000000000001E-3</v>
      </c>
      <c r="J618" s="16">
        <f t="shared" si="45"/>
        <v>0</v>
      </c>
      <c r="K618" s="15">
        <f t="shared" si="46"/>
        <v>0</v>
      </c>
      <c r="L618" s="15">
        <f t="shared" si="47"/>
        <v>107675.39182999999</v>
      </c>
      <c r="M618" s="13" t="str">
        <f t="shared" si="48"/>
        <v>Budget 1Y</v>
      </c>
      <c r="N618" s="13" t="str">
        <f t="shared" si="49"/>
        <v>PASS</v>
      </c>
    </row>
    <row r="619" spans="1:14">
      <c r="A619" s="11">
        <v>46722</v>
      </c>
      <c r="B619" s="6" t="s">
        <v>57</v>
      </c>
      <c r="C619" s="6" t="s">
        <v>1145</v>
      </c>
      <c r="D619" s="6">
        <v>10</v>
      </c>
      <c r="E619" s="24">
        <v>159949.88</v>
      </c>
      <c r="F619" s="6">
        <v>10</v>
      </c>
      <c r="G619" s="12">
        <v>6.0000000000000001E-3</v>
      </c>
      <c r="H619" s="12">
        <v>1.7999999999999999E-2</v>
      </c>
      <c r="I619" s="12">
        <v>-5.0000000000000001E-3</v>
      </c>
      <c r="J619" s="16">
        <f t="shared" si="45"/>
        <v>0</v>
      </c>
      <c r="K619" s="15">
        <f t="shared" si="46"/>
        <v>0</v>
      </c>
      <c r="L619" s="15">
        <f t="shared" si="47"/>
        <v>162988.92772000001</v>
      </c>
      <c r="M619" s="13" t="str">
        <f t="shared" si="48"/>
        <v>Budget 1Y</v>
      </c>
      <c r="N619" s="13" t="str">
        <f t="shared" si="49"/>
        <v>PASS</v>
      </c>
    </row>
    <row r="620" spans="1:14">
      <c r="A620" s="11">
        <v>46722</v>
      </c>
      <c r="B620" s="6" t="s">
        <v>61</v>
      </c>
      <c r="C620" s="6" t="s">
        <v>1143</v>
      </c>
      <c r="D620" s="6">
        <v>9</v>
      </c>
      <c r="E620" s="24">
        <v>255803.17</v>
      </c>
      <c r="F620" s="6">
        <v>8</v>
      </c>
      <c r="G620" s="12">
        <v>0</v>
      </c>
      <c r="H620" s="12">
        <v>0.01</v>
      </c>
      <c r="I620" s="12">
        <v>-5.0000000000000001E-3</v>
      </c>
      <c r="J620" s="16">
        <f t="shared" si="45"/>
        <v>0.125</v>
      </c>
      <c r="K620" s="15">
        <f t="shared" si="46"/>
        <v>31975.396250000002</v>
      </c>
      <c r="L620" s="15">
        <f t="shared" si="47"/>
        <v>289057.58210000006</v>
      </c>
      <c r="M620" s="13" t="str">
        <f t="shared" si="48"/>
        <v>Budget 1Y</v>
      </c>
      <c r="N620" s="13" t="str">
        <f t="shared" si="49"/>
        <v>PASS</v>
      </c>
    </row>
    <row r="621" spans="1:14">
      <c r="A621" s="11">
        <v>46722</v>
      </c>
      <c r="B621" s="6" t="s">
        <v>61</v>
      </c>
      <c r="C621" s="6" t="s">
        <v>1144</v>
      </c>
      <c r="D621" s="6">
        <v>9</v>
      </c>
      <c r="E621" s="24">
        <v>92017.62</v>
      </c>
      <c r="F621" s="6">
        <v>8</v>
      </c>
      <c r="G621" s="12">
        <v>0</v>
      </c>
      <c r="H621" s="12">
        <v>-4.0000000000000001E-3</v>
      </c>
      <c r="I621" s="12">
        <v>-5.0000000000000001E-3</v>
      </c>
      <c r="J621" s="16">
        <f t="shared" si="45"/>
        <v>0.125</v>
      </c>
      <c r="K621" s="15">
        <f t="shared" si="46"/>
        <v>11502.202499999999</v>
      </c>
      <c r="L621" s="15">
        <f t="shared" si="47"/>
        <v>102691.66391999999</v>
      </c>
      <c r="M621" s="13" t="str">
        <f t="shared" si="48"/>
        <v>Budget 1Y</v>
      </c>
      <c r="N621" s="13" t="str">
        <f t="shared" si="49"/>
        <v>PASS</v>
      </c>
    </row>
    <row r="622" spans="1:14">
      <c r="A622" s="11">
        <v>46722</v>
      </c>
      <c r="B622" s="6" t="s">
        <v>61</v>
      </c>
      <c r="C622" s="6" t="s">
        <v>1145</v>
      </c>
      <c r="D622" s="6">
        <v>9</v>
      </c>
      <c r="E622" s="24">
        <v>121120.48</v>
      </c>
      <c r="F622" s="6">
        <v>8</v>
      </c>
      <c r="G622" s="12">
        <v>0</v>
      </c>
      <c r="H622" s="12">
        <v>1.7999999999999999E-2</v>
      </c>
      <c r="I622" s="12">
        <v>-5.0000000000000001E-3</v>
      </c>
      <c r="J622" s="16">
        <f t="shared" si="45"/>
        <v>0.125</v>
      </c>
      <c r="K622" s="15">
        <f t="shared" si="46"/>
        <v>15140.06</v>
      </c>
      <c r="L622" s="15">
        <f t="shared" si="47"/>
        <v>137835.10623999999</v>
      </c>
      <c r="M622" s="13" t="str">
        <f t="shared" si="48"/>
        <v>Budget 1Y</v>
      </c>
      <c r="N622" s="13" t="str">
        <f t="shared" si="49"/>
        <v>PASS</v>
      </c>
    </row>
    <row r="623" spans="1:14">
      <c r="A623" s="11">
        <v>46722</v>
      </c>
      <c r="B623" s="6" t="s">
        <v>65</v>
      </c>
      <c r="C623" s="6" t="s">
        <v>1143</v>
      </c>
      <c r="D623" s="6">
        <v>16</v>
      </c>
      <c r="E623" s="24">
        <v>656310.22</v>
      </c>
      <c r="F623" s="6">
        <v>16</v>
      </c>
      <c r="G623" s="12">
        <v>0.02</v>
      </c>
      <c r="H623" s="12">
        <v>0.01</v>
      </c>
      <c r="I623" s="12">
        <v>-5.0000000000000001E-3</v>
      </c>
      <c r="J623" s="16">
        <f t="shared" si="45"/>
        <v>0</v>
      </c>
      <c r="K623" s="15">
        <f t="shared" si="46"/>
        <v>0</v>
      </c>
      <c r="L623" s="15">
        <f t="shared" si="47"/>
        <v>672717.97549999994</v>
      </c>
      <c r="M623" s="13" t="str">
        <f t="shared" si="48"/>
        <v>Budget 1Y</v>
      </c>
      <c r="N623" s="13" t="str">
        <f t="shared" si="49"/>
        <v>PASS</v>
      </c>
    </row>
    <row r="624" spans="1:14">
      <c r="A624" s="11">
        <v>46722</v>
      </c>
      <c r="B624" s="6" t="s">
        <v>65</v>
      </c>
      <c r="C624" s="6" t="s">
        <v>1144</v>
      </c>
      <c r="D624" s="6">
        <v>16</v>
      </c>
      <c r="E624" s="24">
        <v>215637.73</v>
      </c>
      <c r="F624" s="6">
        <v>16</v>
      </c>
      <c r="G624" s="12">
        <v>0.02</v>
      </c>
      <c r="H624" s="12">
        <v>-4.0000000000000001E-3</v>
      </c>
      <c r="I624" s="12">
        <v>-5.0000000000000001E-3</v>
      </c>
      <c r="J624" s="16">
        <f t="shared" si="45"/>
        <v>0</v>
      </c>
      <c r="K624" s="15">
        <f t="shared" si="46"/>
        <v>0</v>
      </c>
      <c r="L624" s="15">
        <f t="shared" si="47"/>
        <v>218009.74503000002</v>
      </c>
      <c r="M624" s="13" t="str">
        <f t="shared" si="48"/>
        <v>Budget 1Y</v>
      </c>
      <c r="N624" s="13" t="str">
        <f t="shared" si="49"/>
        <v>PASS</v>
      </c>
    </row>
    <row r="625" spans="1:14">
      <c r="A625" s="11">
        <v>46722</v>
      </c>
      <c r="B625" s="6" t="s">
        <v>65</v>
      </c>
      <c r="C625" s="6" t="s">
        <v>1145</v>
      </c>
      <c r="D625" s="6">
        <v>16</v>
      </c>
      <c r="E625" s="24">
        <v>266211.65000000002</v>
      </c>
      <c r="F625" s="6">
        <v>16</v>
      </c>
      <c r="G625" s="12">
        <v>0.02</v>
      </c>
      <c r="H625" s="12">
        <v>1.7999999999999999E-2</v>
      </c>
      <c r="I625" s="12">
        <v>-5.0000000000000001E-3</v>
      </c>
      <c r="J625" s="16">
        <f t="shared" si="45"/>
        <v>0</v>
      </c>
      <c r="K625" s="15">
        <f t="shared" si="46"/>
        <v>0</v>
      </c>
      <c r="L625" s="15">
        <f t="shared" si="47"/>
        <v>274996.63445000001</v>
      </c>
      <c r="M625" s="13" t="str">
        <f t="shared" si="48"/>
        <v>Budget 1Y</v>
      </c>
      <c r="N625" s="13" t="str">
        <f t="shared" si="49"/>
        <v>PASS</v>
      </c>
    </row>
    <row r="626" spans="1:14">
      <c r="A626" s="11">
        <v>46722</v>
      </c>
      <c r="B626" s="6" t="s">
        <v>68</v>
      </c>
      <c r="C626" s="6" t="s">
        <v>1143</v>
      </c>
      <c r="D626" s="6">
        <v>19</v>
      </c>
      <c r="E626" s="24">
        <v>651760.22</v>
      </c>
      <c r="F626" s="6">
        <v>18</v>
      </c>
      <c r="G626" s="12">
        <v>0</v>
      </c>
      <c r="H626" s="12">
        <v>0.01</v>
      </c>
      <c r="I626" s="12">
        <v>-5.0000000000000001E-3</v>
      </c>
      <c r="J626" s="16">
        <f t="shared" si="45"/>
        <v>5.555555555555558E-2</v>
      </c>
      <c r="K626" s="15">
        <f t="shared" si="46"/>
        <v>36208.901111111125</v>
      </c>
      <c r="L626" s="15">
        <f t="shared" si="47"/>
        <v>691227.92221111117</v>
      </c>
      <c r="M626" s="13" t="str">
        <f t="shared" si="48"/>
        <v>Budget 1Y</v>
      </c>
      <c r="N626" s="13" t="str">
        <f t="shared" si="49"/>
        <v>PASS</v>
      </c>
    </row>
    <row r="627" spans="1:14">
      <c r="A627" s="11">
        <v>46722</v>
      </c>
      <c r="B627" s="6" t="s">
        <v>68</v>
      </c>
      <c r="C627" s="6" t="s">
        <v>1144</v>
      </c>
      <c r="D627" s="6">
        <v>19</v>
      </c>
      <c r="E627" s="24">
        <v>208016.06</v>
      </c>
      <c r="F627" s="6">
        <v>18</v>
      </c>
      <c r="G627" s="12">
        <v>0</v>
      </c>
      <c r="H627" s="12">
        <v>-4.0000000000000001E-3</v>
      </c>
      <c r="I627" s="12">
        <v>-5.0000000000000001E-3</v>
      </c>
      <c r="J627" s="16">
        <f t="shared" si="45"/>
        <v>5.555555555555558E-2</v>
      </c>
      <c r="K627" s="15">
        <f t="shared" si="46"/>
        <v>11556.447777777783</v>
      </c>
      <c r="L627" s="15">
        <f t="shared" si="47"/>
        <v>217700.36323777778</v>
      </c>
      <c r="M627" s="13" t="str">
        <f t="shared" si="48"/>
        <v>Budget 1Y</v>
      </c>
      <c r="N627" s="13" t="str">
        <f t="shared" si="49"/>
        <v>PASS</v>
      </c>
    </row>
    <row r="628" spans="1:14">
      <c r="A628" s="11">
        <v>46722</v>
      </c>
      <c r="B628" s="6" t="s">
        <v>68</v>
      </c>
      <c r="C628" s="6" t="s">
        <v>1145</v>
      </c>
      <c r="D628" s="6">
        <v>19</v>
      </c>
      <c r="E628" s="24">
        <v>280375.32</v>
      </c>
      <c r="F628" s="6">
        <v>18</v>
      </c>
      <c r="G628" s="12">
        <v>0</v>
      </c>
      <c r="H628" s="12">
        <v>1.7999999999999999E-2</v>
      </c>
      <c r="I628" s="12">
        <v>-5.0000000000000001E-3</v>
      </c>
      <c r="J628" s="16">
        <f t="shared" si="45"/>
        <v>5.555555555555558E-2</v>
      </c>
      <c r="K628" s="15">
        <f t="shared" si="46"/>
        <v>15576.406666666673</v>
      </c>
      <c r="L628" s="15">
        <f t="shared" si="47"/>
        <v>299596.6058266667</v>
      </c>
      <c r="M628" s="13" t="str">
        <f t="shared" si="48"/>
        <v>Budget 1Y</v>
      </c>
      <c r="N628" s="13" t="str">
        <f t="shared" si="49"/>
        <v>PASS</v>
      </c>
    </row>
    <row r="629" spans="1:14">
      <c r="A629" s="11">
        <v>46722</v>
      </c>
      <c r="B629" s="6" t="s">
        <v>71</v>
      </c>
      <c r="C629" s="6" t="s">
        <v>1143</v>
      </c>
      <c r="D629" s="6">
        <v>14</v>
      </c>
      <c r="E629" s="24">
        <v>386966.93</v>
      </c>
      <c r="F629" s="6">
        <v>14</v>
      </c>
      <c r="G629" s="12">
        <v>8.0000000000000002E-3</v>
      </c>
      <c r="H629" s="12">
        <v>0.01</v>
      </c>
      <c r="I629" s="12">
        <v>-5.0000000000000001E-3</v>
      </c>
      <c r="J629" s="16">
        <f t="shared" si="45"/>
        <v>0</v>
      </c>
      <c r="K629" s="15">
        <f t="shared" si="46"/>
        <v>0</v>
      </c>
      <c r="L629" s="15">
        <f t="shared" si="47"/>
        <v>391997.50008999999</v>
      </c>
      <c r="M629" s="13" t="str">
        <f t="shared" si="48"/>
        <v>Budget 1Y</v>
      </c>
      <c r="N629" s="13" t="str">
        <f t="shared" si="49"/>
        <v>PASS</v>
      </c>
    </row>
    <row r="630" spans="1:14">
      <c r="A630" s="11">
        <v>46722</v>
      </c>
      <c r="B630" s="6" t="s">
        <v>71</v>
      </c>
      <c r="C630" s="6" t="s">
        <v>1144</v>
      </c>
      <c r="D630" s="6">
        <v>14</v>
      </c>
      <c r="E630" s="24">
        <v>139030.19</v>
      </c>
      <c r="F630" s="6">
        <v>14</v>
      </c>
      <c r="G630" s="12">
        <v>8.0000000000000002E-3</v>
      </c>
      <c r="H630" s="12">
        <v>-4.0000000000000001E-3</v>
      </c>
      <c r="I630" s="12">
        <v>-5.0000000000000001E-3</v>
      </c>
      <c r="J630" s="16">
        <f t="shared" si="45"/>
        <v>0</v>
      </c>
      <c r="K630" s="15">
        <f t="shared" si="46"/>
        <v>0</v>
      </c>
      <c r="L630" s="15">
        <f t="shared" si="47"/>
        <v>138891.15981000001</v>
      </c>
      <c r="M630" s="13" t="str">
        <f t="shared" si="48"/>
        <v>Budget 1Y</v>
      </c>
      <c r="N630" s="13" t="str">
        <f t="shared" si="49"/>
        <v>PASS</v>
      </c>
    </row>
    <row r="631" spans="1:14">
      <c r="A631" s="11">
        <v>46722</v>
      </c>
      <c r="B631" s="6" t="s">
        <v>71</v>
      </c>
      <c r="C631" s="6" t="s">
        <v>1145</v>
      </c>
      <c r="D631" s="6">
        <v>14</v>
      </c>
      <c r="E631" s="24">
        <v>191423.42</v>
      </c>
      <c r="F631" s="6">
        <v>14</v>
      </c>
      <c r="G631" s="12">
        <v>8.0000000000000002E-3</v>
      </c>
      <c r="H631" s="12">
        <v>1.7999999999999999E-2</v>
      </c>
      <c r="I631" s="12">
        <v>-5.0000000000000001E-3</v>
      </c>
      <c r="J631" s="16">
        <f t="shared" si="45"/>
        <v>0</v>
      </c>
      <c r="K631" s="15">
        <f t="shared" si="46"/>
        <v>0</v>
      </c>
      <c r="L631" s="15">
        <f t="shared" si="47"/>
        <v>195443.31182</v>
      </c>
      <c r="M631" s="13" t="str">
        <f t="shared" si="48"/>
        <v>Budget 1Y</v>
      </c>
      <c r="N631" s="13" t="str">
        <f t="shared" si="49"/>
        <v>PASS</v>
      </c>
    </row>
    <row r="632" spans="1:14">
      <c r="A632" s="11">
        <v>46722</v>
      </c>
      <c r="B632" s="6" t="s">
        <v>74</v>
      </c>
      <c r="C632" s="6" t="s">
        <v>1143</v>
      </c>
      <c r="D632" s="6">
        <v>58</v>
      </c>
      <c r="E632" s="24">
        <v>1646039.37</v>
      </c>
      <c r="F632" s="6">
        <v>57</v>
      </c>
      <c r="G632" s="12">
        <v>0.01</v>
      </c>
      <c r="H632" s="12">
        <v>0.01</v>
      </c>
      <c r="I632" s="12">
        <v>-5.0000000000000001E-3</v>
      </c>
      <c r="J632" s="16">
        <f t="shared" si="45"/>
        <v>1.7543859649122862E-2</v>
      </c>
      <c r="K632" s="15">
        <f t="shared" si="46"/>
        <v>28877.883684210618</v>
      </c>
      <c r="L632" s="15">
        <f t="shared" si="47"/>
        <v>1699607.8442342109</v>
      </c>
      <c r="M632" s="13" t="str">
        <f t="shared" si="48"/>
        <v>Budget 1Y</v>
      </c>
      <c r="N632" s="13" t="str">
        <f t="shared" si="49"/>
        <v>PASS</v>
      </c>
    </row>
    <row r="633" spans="1:14">
      <c r="A633" s="11">
        <v>46722</v>
      </c>
      <c r="B633" s="6" t="s">
        <v>74</v>
      </c>
      <c r="C633" s="6" t="s">
        <v>1144</v>
      </c>
      <c r="D633" s="6">
        <v>58</v>
      </c>
      <c r="E633" s="24">
        <v>801827.62</v>
      </c>
      <c r="F633" s="6">
        <v>57</v>
      </c>
      <c r="G633" s="12">
        <v>0.01</v>
      </c>
      <c r="H633" s="12">
        <v>-4.0000000000000001E-3</v>
      </c>
      <c r="I633" s="12">
        <v>-5.0000000000000001E-3</v>
      </c>
      <c r="J633" s="16">
        <f t="shared" si="45"/>
        <v>1.7543859649122862E-2</v>
      </c>
      <c r="K633" s="15">
        <f t="shared" si="46"/>
        <v>14067.151228070219</v>
      </c>
      <c r="L633" s="15">
        <f t="shared" si="47"/>
        <v>816696.59884807025</v>
      </c>
      <c r="M633" s="13" t="str">
        <f t="shared" si="48"/>
        <v>Budget 1Y</v>
      </c>
      <c r="N633" s="13" t="str">
        <f t="shared" si="49"/>
        <v>PASS</v>
      </c>
    </row>
    <row r="634" spans="1:14">
      <c r="A634" s="11">
        <v>46722</v>
      </c>
      <c r="B634" s="6" t="s">
        <v>74</v>
      </c>
      <c r="C634" s="6" t="s">
        <v>1145</v>
      </c>
      <c r="D634" s="6">
        <v>58</v>
      </c>
      <c r="E634" s="24">
        <v>1168439.6000000001</v>
      </c>
      <c r="F634" s="6">
        <v>57</v>
      </c>
      <c r="G634" s="12">
        <v>0.01</v>
      </c>
      <c r="H634" s="12">
        <v>1.7999999999999999E-2</v>
      </c>
      <c r="I634" s="12">
        <v>-5.0000000000000001E-3</v>
      </c>
      <c r="J634" s="16">
        <f t="shared" si="45"/>
        <v>1.7543859649122862E-2</v>
      </c>
      <c r="K634" s="15">
        <f t="shared" si="46"/>
        <v>20498.940350877259</v>
      </c>
      <c r="L634" s="15">
        <f t="shared" si="47"/>
        <v>1215812.6511508774</v>
      </c>
      <c r="M634" s="13" t="str">
        <f t="shared" si="48"/>
        <v>Budget 1Y</v>
      </c>
      <c r="N634" s="13" t="str">
        <f t="shared" si="49"/>
        <v>PASS</v>
      </c>
    </row>
    <row r="635" spans="1:14">
      <c r="A635" s="11">
        <v>46722</v>
      </c>
      <c r="B635" s="6" t="s">
        <v>77</v>
      </c>
      <c r="C635" s="6" t="s">
        <v>1143</v>
      </c>
      <c r="D635" s="6">
        <v>16</v>
      </c>
      <c r="E635" s="24">
        <v>478342.76</v>
      </c>
      <c r="F635" s="6">
        <v>15</v>
      </c>
      <c r="G635" s="12">
        <v>6.0000000000000001E-3</v>
      </c>
      <c r="H635" s="12">
        <v>0.01</v>
      </c>
      <c r="I635" s="12">
        <v>-5.0000000000000001E-3</v>
      </c>
      <c r="J635" s="16">
        <f t="shared" si="45"/>
        <v>6.6666666666666652E-2</v>
      </c>
      <c r="K635" s="15">
        <f t="shared" si="46"/>
        <v>31889.517333333326</v>
      </c>
      <c r="L635" s="15">
        <f t="shared" si="47"/>
        <v>515494.04769333336</v>
      </c>
      <c r="M635" s="13" t="str">
        <f t="shared" si="48"/>
        <v>Budget 1Y</v>
      </c>
      <c r="N635" s="13" t="str">
        <f t="shared" si="49"/>
        <v>PASS</v>
      </c>
    </row>
    <row r="636" spans="1:14">
      <c r="A636" s="11">
        <v>46722</v>
      </c>
      <c r="B636" s="6" t="s">
        <v>77</v>
      </c>
      <c r="C636" s="6" t="s">
        <v>1144</v>
      </c>
      <c r="D636" s="6">
        <v>16</v>
      </c>
      <c r="E636" s="24">
        <v>207195.86</v>
      </c>
      <c r="F636" s="6">
        <v>15</v>
      </c>
      <c r="G636" s="12">
        <v>6.0000000000000001E-3</v>
      </c>
      <c r="H636" s="12">
        <v>-4.0000000000000001E-3</v>
      </c>
      <c r="I636" s="12">
        <v>-5.0000000000000001E-3</v>
      </c>
      <c r="J636" s="16">
        <f t="shared" si="45"/>
        <v>6.6666666666666652E-2</v>
      </c>
      <c r="K636" s="15">
        <f t="shared" si="46"/>
        <v>13813.057333333329</v>
      </c>
      <c r="L636" s="15">
        <f t="shared" si="47"/>
        <v>220387.32975333332</v>
      </c>
      <c r="M636" s="13" t="str">
        <f t="shared" si="48"/>
        <v>Budget 1Y</v>
      </c>
      <c r="N636" s="13" t="str">
        <f t="shared" si="49"/>
        <v>PASS</v>
      </c>
    </row>
    <row r="637" spans="1:14">
      <c r="A637" s="11">
        <v>46722</v>
      </c>
      <c r="B637" s="6" t="s">
        <v>77</v>
      </c>
      <c r="C637" s="6" t="s">
        <v>1145</v>
      </c>
      <c r="D637" s="6">
        <v>16</v>
      </c>
      <c r="E637" s="24">
        <v>258358.45</v>
      </c>
      <c r="F637" s="6">
        <v>15</v>
      </c>
      <c r="G637" s="12">
        <v>6.0000000000000001E-3</v>
      </c>
      <c r="H637" s="12">
        <v>1.7999999999999999E-2</v>
      </c>
      <c r="I637" s="12">
        <v>-5.0000000000000001E-3</v>
      </c>
      <c r="J637" s="16">
        <f t="shared" si="45"/>
        <v>6.6666666666666652E-2</v>
      </c>
      <c r="K637" s="15">
        <f t="shared" si="46"/>
        <v>17223.896666666664</v>
      </c>
      <c r="L637" s="15">
        <f t="shared" si="47"/>
        <v>280491.15721666667</v>
      </c>
      <c r="M637" s="13" t="str">
        <f t="shared" si="48"/>
        <v>Budget 1Y</v>
      </c>
      <c r="N637" s="13" t="str">
        <f t="shared" si="49"/>
        <v>PASS</v>
      </c>
    </row>
    <row r="638" spans="1:14">
      <c r="A638" s="11">
        <v>46722</v>
      </c>
      <c r="B638" s="6" t="s">
        <v>80</v>
      </c>
      <c r="C638" s="6" t="s">
        <v>1143</v>
      </c>
      <c r="D638" s="6">
        <v>18</v>
      </c>
      <c r="E638" s="24">
        <v>677872.4</v>
      </c>
      <c r="F638" s="6">
        <v>18</v>
      </c>
      <c r="G638" s="12">
        <v>4.0000000000000001E-3</v>
      </c>
      <c r="H638" s="12">
        <v>0.01</v>
      </c>
      <c r="I638" s="12">
        <v>-5.0000000000000001E-3</v>
      </c>
      <c r="J638" s="16">
        <f t="shared" si="45"/>
        <v>0</v>
      </c>
      <c r="K638" s="15">
        <f t="shared" si="46"/>
        <v>0</v>
      </c>
      <c r="L638" s="15">
        <f t="shared" si="47"/>
        <v>683973.25160000008</v>
      </c>
      <c r="M638" s="13" t="str">
        <f t="shared" si="48"/>
        <v>Budget 1Y</v>
      </c>
      <c r="N638" s="13" t="str">
        <f t="shared" si="49"/>
        <v>PASS</v>
      </c>
    </row>
    <row r="639" spans="1:14">
      <c r="A639" s="11">
        <v>46722</v>
      </c>
      <c r="B639" s="6" t="s">
        <v>80</v>
      </c>
      <c r="C639" s="6" t="s">
        <v>1144</v>
      </c>
      <c r="D639" s="6">
        <v>18</v>
      </c>
      <c r="E639" s="24">
        <v>242319.21</v>
      </c>
      <c r="F639" s="6">
        <v>18</v>
      </c>
      <c r="G639" s="12">
        <v>4.0000000000000001E-3</v>
      </c>
      <c r="H639" s="12">
        <v>-4.0000000000000001E-3</v>
      </c>
      <c r="I639" s="12">
        <v>-5.0000000000000001E-3</v>
      </c>
      <c r="J639" s="16">
        <f t="shared" si="45"/>
        <v>0</v>
      </c>
      <c r="K639" s="15">
        <f t="shared" si="46"/>
        <v>0</v>
      </c>
      <c r="L639" s="15">
        <f t="shared" si="47"/>
        <v>241107.61395</v>
      </c>
      <c r="M639" s="13" t="str">
        <f t="shared" si="48"/>
        <v>Budget 1Y</v>
      </c>
      <c r="N639" s="13" t="str">
        <f t="shared" si="49"/>
        <v>PASS</v>
      </c>
    </row>
    <row r="640" spans="1:14">
      <c r="A640" s="11">
        <v>46722</v>
      </c>
      <c r="B640" s="6" t="s">
        <v>80</v>
      </c>
      <c r="C640" s="6" t="s">
        <v>1145</v>
      </c>
      <c r="D640" s="6">
        <v>18</v>
      </c>
      <c r="E640" s="24">
        <v>321246.61</v>
      </c>
      <c r="F640" s="6">
        <v>18</v>
      </c>
      <c r="G640" s="12">
        <v>4.0000000000000001E-3</v>
      </c>
      <c r="H640" s="12">
        <v>1.7999999999999999E-2</v>
      </c>
      <c r="I640" s="12">
        <v>-5.0000000000000001E-3</v>
      </c>
      <c r="J640" s="16">
        <f t="shared" si="45"/>
        <v>0</v>
      </c>
      <c r="K640" s="15">
        <f t="shared" si="46"/>
        <v>0</v>
      </c>
      <c r="L640" s="15">
        <f t="shared" si="47"/>
        <v>326707.80236999999</v>
      </c>
      <c r="M640" s="13" t="str">
        <f t="shared" si="48"/>
        <v>Budget 1Y</v>
      </c>
      <c r="N640" s="13" t="str">
        <f t="shared" si="49"/>
        <v>PASS</v>
      </c>
    </row>
    <row r="641" spans="1:14">
      <c r="A641" s="11">
        <v>46722</v>
      </c>
      <c r="B641" s="6" t="s">
        <v>82</v>
      </c>
      <c r="C641" s="6" t="s">
        <v>1143</v>
      </c>
      <c r="D641" s="6">
        <v>20</v>
      </c>
      <c r="E641" s="24">
        <v>765873.11</v>
      </c>
      <c r="F641" s="6">
        <v>17</v>
      </c>
      <c r="G641" s="12">
        <v>1.4999999999999999E-2</v>
      </c>
      <c r="H641" s="12">
        <v>0.01</v>
      </c>
      <c r="I641" s="12">
        <v>-5.0000000000000001E-3</v>
      </c>
      <c r="J641" s="16">
        <f t="shared" si="45"/>
        <v>0.17647058823529416</v>
      </c>
      <c r="K641" s="15">
        <f t="shared" si="46"/>
        <v>135154.07823529415</v>
      </c>
      <c r="L641" s="15">
        <f t="shared" si="47"/>
        <v>916344.65043529402</v>
      </c>
      <c r="M641" s="13" t="str">
        <f t="shared" si="48"/>
        <v>Budget 1Y</v>
      </c>
      <c r="N641" s="13" t="str">
        <f t="shared" si="49"/>
        <v>PASS</v>
      </c>
    </row>
    <row r="642" spans="1:14">
      <c r="A642" s="11">
        <v>46722</v>
      </c>
      <c r="B642" s="6" t="s">
        <v>82</v>
      </c>
      <c r="C642" s="6" t="s">
        <v>1144</v>
      </c>
      <c r="D642" s="6">
        <v>20</v>
      </c>
      <c r="E642" s="24">
        <v>265748.53999999998</v>
      </c>
      <c r="F642" s="6">
        <v>17</v>
      </c>
      <c r="G642" s="12">
        <v>1.4999999999999999E-2</v>
      </c>
      <c r="H642" s="12">
        <v>-4.0000000000000001E-3</v>
      </c>
      <c r="I642" s="12">
        <v>-5.0000000000000001E-3</v>
      </c>
      <c r="J642" s="16">
        <f t="shared" ref="J642:J705" si="50">IFERROR(D642/F642-1,0)</f>
        <v>0.17647058823529416</v>
      </c>
      <c r="K642" s="15">
        <f t="shared" ref="K642:K705" si="51">E642*J642</f>
        <v>46896.801176470595</v>
      </c>
      <c r="L642" s="15">
        <f t="shared" ref="L642:L705" si="52">E642+K642+E642*(G642+H642+I642)</f>
        <v>314239.83241647057</v>
      </c>
      <c r="M642" s="13" t="str">
        <f t="shared" ref="M642:M705" si="53">IF(YEAR(A642)=2026,"Current forecast",IF(YEAR(A642)=2027,"Budget 1Y","Strategic 3Y"))</f>
        <v>Budget 1Y</v>
      </c>
      <c r="N642" s="13" t="str">
        <f t="shared" ref="N642:N705" si="54">IF(L642&gt;=0,"PASS","FAIL")</f>
        <v>PASS</v>
      </c>
    </row>
    <row r="643" spans="1:14">
      <c r="A643" s="11">
        <v>46722</v>
      </c>
      <c r="B643" s="6" t="s">
        <v>82</v>
      </c>
      <c r="C643" s="6" t="s">
        <v>1145</v>
      </c>
      <c r="D643" s="6">
        <v>20</v>
      </c>
      <c r="E643" s="24">
        <v>420567.58</v>
      </c>
      <c r="F643" s="6">
        <v>17</v>
      </c>
      <c r="G643" s="12">
        <v>1.4999999999999999E-2</v>
      </c>
      <c r="H643" s="12">
        <v>1.7999999999999999E-2</v>
      </c>
      <c r="I643" s="12">
        <v>-5.0000000000000001E-3</v>
      </c>
      <c r="J643" s="16">
        <f t="shared" si="50"/>
        <v>0.17647058823529416</v>
      </c>
      <c r="K643" s="15">
        <f t="shared" si="51"/>
        <v>74217.808235294142</v>
      </c>
      <c r="L643" s="15">
        <f t="shared" si="52"/>
        <v>506561.28047529416</v>
      </c>
      <c r="M643" s="13" t="str">
        <f t="shared" si="53"/>
        <v>Budget 1Y</v>
      </c>
      <c r="N643" s="13" t="str">
        <f t="shared" si="54"/>
        <v>PASS</v>
      </c>
    </row>
    <row r="644" spans="1:14">
      <c r="A644" s="11">
        <v>46722</v>
      </c>
      <c r="B644" s="6" t="s">
        <v>83</v>
      </c>
      <c r="C644" s="6" t="s">
        <v>1143</v>
      </c>
      <c r="D644" s="6">
        <v>24</v>
      </c>
      <c r="E644" s="24">
        <v>787461.27</v>
      </c>
      <c r="F644" s="6">
        <v>21</v>
      </c>
      <c r="G644" s="12">
        <v>5.0000000000000001E-3</v>
      </c>
      <c r="H644" s="12">
        <v>0.01</v>
      </c>
      <c r="I644" s="12">
        <v>-5.0000000000000001E-3</v>
      </c>
      <c r="J644" s="16">
        <f t="shared" si="50"/>
        <v>0.14285714285714279</v>
      </c>
      <c r="K644" s="15">
        <f t="shared" si="51"/>
        <v>112494.4671428571</v>
      </c>
      <c r="L644" s="15">
        <f t="shared" si="52"/>
        <v>907830.34984285722</v>
      </c>
      <c r="M644" s="13" t="str">
        <f t="shared" si="53"/>
        <v>Budget 1Y</v>
      </c>
      <c r="N644" s="13" t="str">
        <f t="shared" si="54"/>
        <v>PASS</v>
      </c>
    </row>
    <row r="645" spans="1:14">
      <c r="A645" s="11">
        <v>46722</v>
      </c>
      <c r="B645" s="6" t="s">
        <v>83</v>
      </c>
      <c r="C645" s="6" t="s">
        <v>1144</v>
      </c>
      <c r="D645" s="6">
        <v>24</v>
      </c>
      <c r="E645" s="24">
        <v>267054.14</v>
      </c>
      <c r="F645" s="6">
        <v>21</v>
      </c>
      <c r="G645" s="12">
        <v>5.0000000000000001E-3</v>
      </c>
      <c r="H645" s="12">
        <v>-4.0000000000000001E-3</v>
      </c>
      <c r="I645" s="12">
        <v>-5.0000000000000001E-3</v>
      </c>
      <c r="J645" s="16">
        <f t="shared" si="50"/>
        <v>0.14285714285714279</v>
      </c>
      <c r="K645" s="15">
        <f t="shared" si="51"/>
        <v>38150.591428571417</v>
      </c>
      <c r="L645" s="15">
        <f t="shared" si="52"/>
        <v>304136.51486857148</v>
      </c>
      <c r="M645" s="13" t="str">
        <f t="shared" si="53"/>
        <v>Budget 1Y</v>
      </c>
      <c r="N645" s="13" t="str">
        <f t="shared" si="54"/>
        <v>PASS</v>
      </c>
    </row>
    <row r="646" spans="1:14">
      <c r="A646" s="11">
        <v>46722</v>
      </c>
      <c r="B646" s="6" t="s">
        <v>83</v>
      </c>
      <c r="C646" s="6" t="s">
        <v>1145</v>
      </c>
      <c r="D646" s="6">
        <v>24</v>
      </c>
      <c r="E646" s="24">
        <v>423129.48</v>
      </c>
      <c r="F646" s="6">
        <v>21</v>
      </c>
      <c r="G646" s="12">
        <v>5.0000000000000001E-3</v>
      </c>
      <c r="H646" s="12">
        <v>1.7999999999999999E-2</v>
      </c>
      <c r="I646" s="12">
        <v>-5.0000000000000001E-3</v>
      </c>
      <c r="J646" s="16">
        <f t="shared" si="50"/>
        <v>0.14285714285714279</v>
      </c>
      <c r="K646" s="15">
        <f t="shared" si="51"/>
        <v>60447.068571428543</v>
      </c>
      <c r="L646" s="15">
        <f t="shared" si="52"/>
        <v>491192.87921142852</v>
      </c>
      <c r="M646" s="13" t="str">
        <f t="shared" si="53"/>
        <v>Budget 1Y</v>
      </c>
      <c r="N646" s="13" t="str">
        <f t="shared" si="54"/>
        <v>PASS</v>
      </c>
    </row>
    <row r="647" spans="1:14">
      <c r="A647" s="11">
        <v>46722</v>
      </c>
      <c r="B647" s="6" t="s">
        <v>84</v>
      </c>
      <c r="C647" s="6" t="s">
        <v>1143</v>
      </c>
      <c r="D647" s="6">
        <v>24</v>
      </c>
      <c r="E647" s="24">
        <v>890754.5</v>
      </c>
      <c r="F647" s="6">
        <v>26</v>
      </c>
      <c r="G647" s="12">
        <v>1.2E-2</v>
      </c>
      <c r="H647" s="12">
        <v>0.01</v>
      </c>
      <c r="I647" s="12">
        <v>-5.0000000000000001E-3</v>
      </c>
      <c r="J647" s="16">
        <f t="shared" si="50"/>
        <v>-7.6923076923076872E-2</v>
      </c>
      <c r="K647" s="15">
        <f t="shared" si="51"/>
        <v>-68519.576923076878</v>
      </c>
      <c r="L647" s="15">
        <f t="shared" si="52"/>
        <v>837377.74957692309</v>
      </c>
      <c r="M647" s="13" t="str">
        <f t="shared" si="53"/>
        <v>Budget 1Y</v>
      </c>
      <c r="N647" s="13" t="str">
        <f t="shared" si="54"/>
        <v>PASS</v>
      </c>
    </row>
    <row r="648" spans="1:14">
      <c r="A648" s="11">
        <v>46722</v>
      </c>
      <c r="B648" s="6" t="s">
        <v>84</v>
      </c>
      <c r="C648" s="6" t="s">
        <v>1144</v>
      </c>
      <c r="D648" s="6">
        <v>24</v>
      </c>
      <c r="E648" s="24">
        <v>347325.42</v>
      </c>
      <c r="F648" s="6">
        <v>26</v>
      </c>
      <c r="G648" s="12">
        <v>1.2E-2</v>
      </c>
      <c r="H648" s="12">
        <v>-4.0000000000000001E-3</v>
      </c>
      <c r="I648" s="12">
        <v>-5.0000000000000001E-3</v>
      </c>
      <c r="J648" s="16">
        <f t="shared" si="50"/>
        <v>-7.6923076923076872E-2</v>
      </c>
      <c r="K648" s="15">
        <f t="shared" si="51"/>
        <v>-26717.339999999982</v>
      </c>
      <c r="L648" s="15">
        <f t="shared" si="52"/>
        <v>321650.05626000004</v>
      </c>
      <c r="M648" s="13" t="str">
        <f t="shared" si="53"/>
        <v>Budget 1Y</v>
      </c>
      <c r="N648" s="13" t="str">
        <f t="shared" si="54"/>
        <v>PASS</v>
      </c>
    </row>
    <row r="649" spans="1:14">
      <c r="A649" s="11">
        <v>46722</v>
      </c>
      <c r="B649" s="6" t="s">
        <v>84</v>
      </c>
      <c r="C649" s="6" t="s">
        <v>1145</v>
      </c>
      <c r="D649" s="6">
        <v>24</v>
      </c>
      <c r="E649" s="24">
        <v>545602.22</v>
      </c>
      <c r="F649" s="6">
        <v>26</v>
      </c>
      <c r="G649" s="12">
        <v>1.2E-2</v>
      </c>
      <c r="H649" s="12">
        <v>1.7999999999999999E-2</v>
      </c>
      <c r="I649" s="12">
        <v>-5.0000000000000001E-3</v>
      </c>
      <c r="J649" s="16">
        <f t="shared" si="50"/>
        <v>-7.6923076923076872E-2</v>
      </c>
      <c r="K649" s="15">
        <f t="shared" si="51"/>
        <v>-41969.401538461505</v>
      </c>
      <c r="L649" s="15">
        <f t="shared" si="52"/>
        <v>517272.87396153848</v>
      </c>
      <c r="M649" s="13" t="str">
        <f t="shared" si="53"/>
        <v>Budget 1Y</v>
      </c>
      <c r="N649" s="13" t="str">
        <f t="shared" si="54"/>
        <v>PASS</v>
      </c>
    </row>
    <row r="650" spans="1:14">
      <c r="A650" s="11">
        <v>46753</v>
      </c>
      <c r="B650" s="6" t="s">
        <v>53</v>
      </c>
      <c r="C650" s="6" t="s">
        <v>1143</v>
      </c>
      <c r="D650" s="6">
        <v>8</v>
      </c>
      <c r="E650" s="24">
        <v>176162.43</v>
      </c>
      <c r="F650" s="6">
        <v>8</v>
      </c>
      <c r="G650" s="12">
        <v>1.7999999999999999E-2</v>
      </c>
      <c r="H650" s="12">
        <v>0.01</v>
      </c>
      <c r="I650" s="12">
        <v>-0.01</v>
      </c>
      <c r="J650" s="16">
        <f t="shared" si="50"/>
        <v>0</v>
      </c>
      <c r="K650" s="15">
        <f t="shared" si="51"/>
        <v>0</v>
      </c>
      <c r="L650" s="15">
        <f t="shared" si="52"/>
        <v>179333.35373999999</v>
      </c>
      <c r="M650" s="13" t="str">
        <f t="shared" si="53"/>
        <v>Strategic 3Y</v>
      </c>
      <c r="N650" s="13" t="str">
        <f t="shared" si="54"/>
        <v>PASS</v>
      </c>
    </row>
    <row r="651" spans="1:14">
      <c r="A651" s="11">
        <v>46753</v>
      </c>
      <c r="B651" s="6" t="s">
        <v>53</v>
      </c>
      <c r="C651" s="6" t="s">
        <v>1144</v>
      </c>
      <c r="D651" s="6">
        <v>8</v>
      </c>
      <c r="E651" s="24">
        <v>62081.16</v>
      </c>
      <c r="F651" s="6">
        <v>8</v>
      </c>
      <c r="G651" s="12">
        <v>1.7999999999999999E-2</v>
      </c>
      <c r="H651" s="12">
        <v>-4.0000000000000001E-3</v>
      </c>
      <c r="I651" s="12">
        <v>-0.01</v>
      </c>
      <c r="J651" s="16">
        <f t="shared" si="50"/>
        <v>0</v>
      </c>
      <c r="K651" s="15">
        <f t="shared" si="51"/>
        <v>0</v>
      </c>
      <c r="L651" s="15">
        <f t="shared" si="52"/>
        <v>62329.484640000002</v>
      </c>
      <c r="M651" s="13" t="str">
        <f t="shared" si="53"/>
        <v>Strategic 3Y</v>
      </c>
      <c r="N651" s="13" t="str">
        <f t="shared" si="54"/>
        <v>PASS</v>
      </c>
    </row>
    <row r="652" spans="1:14">
      <c r="A652" s="11">
        <v>46753</v>
      </c>
      <c r="B652" s="6" t="s">
        <v>53</v>
      </c>
      <c r="C652" s="6" t="s">
        <v>1145</v>
      </c>
      <c r="D652" s="6">
        <v>8</v>
      </c>
      <c r="E652" s="24">
        <v>95013.71</v>
      </c>
      <c r="F652" s="6">
        <v>8</v>
      </c>
      <c r="G652" s="12">
        <v>1.7999999999999999E-2</v>
      </c>
      <c r="H652" s="12">
        <v>1.7999999999999999E-2</v>
      </c>
      <c r="I652" s="12">
        <v>-0.01</v>
      </c>
      <c r="J652" s="16">
        <f t="shared" si="50"/>
        <v>0</v>
      </c>
      <c r="K652" s="15">
        <f t="shared" si="51"/>
        <v>0</v>
      </c>
      <c r="L652" s="15">
        <f t="shared" si="52"/>
        <v>97484.066460000002</v>
      </c>
      <c r="M652" s="13" t="str">
        <f t="shared" si="53"/>
        <v>Strategic 3Y</v>
      </c>
      <c r="N652" s="13" t="str">
        <f t="shared" si="54"/>
        <v>PASS</v>
      </c>
    </row>
    <row r="653" spans="1:14">
      <c r="A653" s="11">
        <v>46753</v>
      </c>
      <c r="B653" s="6" t="s">
        <v>57</v>
      </c>
      <c r="C653" s="6" t="s">
        <v>1143</v>
      </c>
      <c r="D653" s="6">
        <v>10</v>
      </c>
      <c r="E653" s="24">
        <v>125697.67</v>
      </c>
      <c r="F653" s="6">
        <v>10</v>
      </c>
      <c r="G653" s="12">
        <v>6.0000000000000001E-3</v>
      </c>
      <c r="H653" s="12">
        <v>0.01</v>
      </c>
      <c r="I653" s="12">
        <v>-0.01</v>
      </c>
      <c r="J653" s="16">
        <f t="shared" si="50"/>
        <v>0</v>
      </c>
      <c r="K653" s="15">
        <f t="shared" si="51"/>
        <v>0</v>
      </c>
      <c r="L653" s="15">
        <f t="shared" si="52"/>
        <v>126451.85601999999</v>
      </c>
      <c r="M653" s="13" t="str">
        <f t="shared" si="53"/>
        <v>Strategic 3Y</v>
      </c>
      <c r="N653" s="13" t="str">
        <f t="shared" si="54"/>
        <v>PASS</v>
      </c>
    </row>
    <row r="654" spans="1:14">
      <c r="A654" s="11">
        <v>46753</v>
      </c>
      <c r="B654" s="6" t="s">
        <v>57</v>
      </c>
      <c r="C654" s="6" t="s">
        <v>1144</v>
      </c>
      <c r="D654" s="6">
        <v>10</v>
      </c>
      <c r="E654" s="24">
        <v>49408.42</v>
      </c>
      <c r="F654" s="6">
        <v>10</v>
      </c>
      <c r="G654" s="12">
        <v>6.0000000000000001E-3</v>
      </c>
      <c r="H654" s="12">
        <v>-4.0000000000000001E-3</v>
      </c>
      <c r="I654" s="12">
        <v>-0.01</v>
      </c>
      <c r="J654" s="16">
        <f t="shared" si="50"/>
        <v>0</v>
      </c>
      <c r="K654" s="15">
        <f t="shared" si="51"/>
        <v>0</v>
      </c>
      <c r="L654" s="15">
        <f t="shared" si="52"/>
        <v>49013.15264</v>
      </c>
      <c r="M654" s="13" t="str">
        <f t="shared" si="53"/>
        <v>Strategic 3Y</v>
      </c>
      <c r="N654" s="13" t="str">
        <f t="shared" si="54"/>
        <v>PASS</v>
      </c>
    </row>
    <row r="655" spans="1:14">
      <c r="A655" s="11">
        <v>46753</v>
      </c>
      <c r="B655" s="6" t="s">
        <v>57</v>
      </c>
      <c r="C655" s="6" t="s">
        <v>1145</v>
      </c>
      <c r="D655" s="6">
        <v>10</v>
      </c>
      <c r="E655" s="24">
        <v>69815.27</v>
      </c>
      <c r="F655" s="6">
        <v>10</v>
      </c>
      <c r="G655" s="12">
        <v>6.0000000000000001E-3</v>
      </c>
      <c r="H655" s="12">
        <v>1.7999999999999999E-2</v>
      </c>
      <c r="I655" s="12">
        <v>-0.01</v>
      </c>
      <c r="J655" s="16">
        <f t="shared" si="50"/>
        <v>0</v>
      </c>
      <c r="K655" s="15">
        <f t="shared" si="51"/>
        <v>0</v>
      </c>
      <c r="L655" s="15">
        <f t="shared" si="52"/>
        <v>70792.683780000007</v>
      </c>
      <c r="M655" s="13" t="str">
        <f t="shared" si="53"/>
        <v>Strategic 3Y</v>
      </c>
      <c r="N655" s="13" t="str">
        <f t="shared" si="54"/>
        <v>PASS</v>
      </c>
    </row>
    <row r="656" spans="1:14">
      <c r="A656" s="11">
        <v>46753</v>
      </c>
      <c r="B656" s="6" t="s">
        <v>61</v>
      </c>
      <c r="C656" s="6" t="s">
        <v>1143</v>
      </c>
      <c r="D656" s="6">
        <v>9</v>
      </c>
      <c r="E656" s="24">
        <v>91402.03</v>
      </c>
      <c r="F656" s="6">
        <v>8</v>
      </c>
      <c r="G656" s="12">
        <v>0</v>
      </c>
      <c r="H656" s="12">
        <v>0.01</v>
      </c>
      <c r="I656" s="12">
        <v>-0.01</v>
      </c>
      <c r="J656" s="16">
        <f t="shared" si="50"/>
        <v>0.125</v>
      </c>
      <c r="K656" s="15">
        <f t="shared" si="51"/>
        <v>11425.25375</v>
      </c>
      <c r="L656" s="15">
        <f t="shared" si="52"/>
        <v>102827.28375</v>
      </c>
      <c r="M656" s="13" t="str">
        <f t="shared" si="53"/>
        <v>Strategic 3Y</v>
      </c>
      <c r="N656" s="13" t="str">
        <f t="shared" si="54"/>
        <v>PASS</v>
      </c>
    </row>
    <row r="657" spans="1:14">
      <c r="A657" s="11">
        <v>46753</v>
      </c>
      <c r="B657" s="6" t="s">
        <v>61</v>
      </c>
      <c r="C657" s="6" t="s">
        <v>1144</v>
      </c>
      <c r="D657" s="6">
        <v>9</v>
      </c>
      <c r="E657" s="24">
        <v>41768.65</v>
      </c>
      <c r="F657" s="6">
        <v>8</v>
      </c>
      <c r="G657" s="12">
        <v>0</v>
      </c>
      <c r="H657" s="12">
        <v>-4.0000000000000001E-3</v>
      </c>
      <c r="I657" s="12">
        <v>-0.01</v>
      </c>
      <c r="J657" s="16">
        <f t="shared" si="50"/>
        <v>0.125</v>
      </c>
      <c r="K657" s="15">
        <f t="shared" si="51"/>
        <v>5221.0812500000002</v>
      </c>
      <c r="L657" s="15">
        <f t="shared" si="52"/>
        <v>46404.970150000001</v>
      </c>
      <c r="M657" s="13" t="str">
        <f t="shared" si="53"/>
        <v>Strategic 3Y</v>
      </c>
      <c r="N657" s="13" t="str">
        <f t="shared" si="54"/>
        <v>PASS</v>
      </c>
    </row>
    <row r="658" spans="1:14">
      <c r="A658" s="11">
        <v>46753</v>
      </c>
      <c r="B658" s="6" t="s">
        <v>61</v>
      </c>
      <c r="C658" s="6" t="s">
        <v>1145</v>
      </c>
      <c r="D658" s="6">
        <v>9</v>
      </c>
      <c r="E658" s="24">
        <v>58907.79</v>
      </c>
      <c r="F658" s="6">
        <v>8</v>
      </c>
      <c r="G658" s="12">
        <v>0</v>
      </c>
      <c r="H658" s="12">
        <v>1.7999999999999999E-2</v>
      </c>
      <c r="I658" s="12">
        <v>-0.01</v>
      </c>
      <c r="J658" s="16">
        <f t="shared" si="50"/>
        <v>0.125</v>
      </c>
      <c r="K658" s="15">
        <f t="shared" si="51"/>
        <v>7363.4737500000001</v>
      </c>
      <c r="L658" s="15">
        <f t="shared" si="52"/>
        <v>66742.526069999993</v>
      </c>
      <c r="M658" s="13" t="str">
        <f t="shared" si="53"/>
        <v>Strategic 3Y</v>
      </c>
      <c r="N658" s="13" t="str">
        <f t="shared" si="54"/>
        <v>PASS</v>
      </c>
    </row>
    <row r="659" spans="1:14">
      <c r="A659" s="11">
        <v>46753</v>
      </c>
      <c r="B659" s="6" t="s">
        <v>65</v>
      </c>
      <c r="C659" s="6" t="s">
        <v>1143</v>
      </c>
      <c r="D659" s="6">
        <v>16</v>
      </c>
      <c r="E659" s="24">
        <v>239775.19</v>
      </c>
      <c r="F659" s="6">
        <v>16</v>
      </c>
      <c r="G659" s="12">
        <v>0.02</v>
      </c>
      <c r="H659" s="12">
        <v>0.01</v>
      </c>
      <c r="I659" s="12">
        <v>-0.01</v>
      </c>
      <c r="J659" s="16">
        <f t="shared" si="50"/>
        <v>0</v>
      </c>
      <c r="K659" s="15">
        <f t="shared" si="51"/>
        <v>0</v>
      </c>
      <c r="L659" s="15">
        <f t="shared" si="52"/>
        <v>244570.69380000001</v>
      </c>
      <c r="M659" s="13" t="str">
        <f t="shared" si="53"/>
        <v>Strategic 3Y</v>
      </c>
      <c r="N659" s="13" t="str">
        <f t="shared" si="54"/>
        <v>PASS</v>
      </c>
    </row>
    <row r="660" spans="1:14">
      <c r="A660" s="11">
        <v>46753</v>
      </c>
      <c r="B660" s="6" t="s">
        <v>65</v>
      </c>
      <c r="C660" s="6" t="s">
        <v>1144</v>
      </c>
      <c r="D660" s="6">
        <v>16</v>
      </c>
      <c r="E660" s="24">
        <v>89016.11</v>
      </c>
      <c r="F660" s="6">
        <v>16</v>
      </c>
      <c r="G660" s="12">
        <v>0.02</v>
      </c>
      <c r="H660" s="12">
        <v>-4.0000000000000001E-3</v>
      </c>
      <c r="I660" s="12">
        <v>-0.01</v>
      </c>
      <c r="J660" s="16">
        <f t="shared" si="50"/>
        <v>0</v>
      </c>
      <c r="K660" s="15">
        <f t="shared" si="51"/>
        <v>0</v>
      </c>
      <c r="L660" s="15">
        <f t="shared" si="52"/>
        <v>89550.206659999996</v>
      </c>
      <c r="M660" s="13" t="str">
        <f t="shared" si="53"/>
        <v>Strategic 3Y</v>
      </c>
      <c r="N660" s="13" t="str">
        <f t="shared" si="54"/>
        <v>PASS</v>
      </c>
    </row>
    <row r="661" spans="1:14">
      <c r="A661" s="11">
        <v>46753</v>
      </c>
      <c r="B661" s="6" t="s">
        <v>65</v>
      </c>
      <c r="C661" s="6" t="s">
        <v>1145</v>
      </c>
      <c r="D661" s="6">
        <v>16</v>
      </c>
      <c r="E661" s="24">
        <v>117250</v>
      </c>
      <c r="F661" s="6">
        <v>16</v>
      </c>
      <c r="G661" s="12">
        <v>0.02</v>
      </c>
      <c r="H661" s="12">
        <v>1.7999999999999999E-2</v>
      </c>
      <c r="I661" s="12">
        <v>-0.01</v>
      </c>
      <c r="J661" s="16">
        <f t="shared" si="50"/>
        <v>0</v>
      </c>
      <c r="K661" s="15">
        <f t="shared" si="51"/>
        <v>0</v>
      </c>
      <c r="L661" s="15">
        <f t="shared" si="52"/>
        <v>120533</v>
      </c>
      <c r="M661" s="13" t="str">
        <f t="shared" si="53"/>
        <v>Strategic 3Y</v>
      </c>
      <c r="N661" s="13" t="str">
        <f t="shared" si="54"/>
        <v>PASS</v>
      </c>
    </row>
    <row r="662" spans="1:14">
      <c r="A662" s="11">
        <v>46753</v>
      </c>
      <c r="B662" s="6" t="s">
        <v>68</v>
      </c>
      <c r="C662" s="6" t="s">
        <v>1143</v>
      </c>
      <c r="D662" s="6">
        <v>19</v>
      </c>
      <c r="E662" s="24">
        <v>262199.76</v>
      </c>
      <c r="F662" s="6">
        <v>18</v>
      </c>
      <c r="G662" s="12">
        <v>0</v>
      </c>
      <c r="H662" s="12">
        <v>0.01</v>
      </c>
      <c r="I662" s="12">
        <v>-0.01</v>
      </c>
      <c r="J662" s="16">
        <f t="shared" si="50"/>
        <v>5.555555555555558E-2</v>
      </c>
      <c r="K662" s="15">
        <f t="shared" si="51"/>
        <v>14566.653333333341</v>
      </c>
      <c r="L662" s="15">
        <f t="shared" si="52"/>
        <v>276766.41333333333</v>
      </c>
      <c r="M662" s="13" t="str">
        <f t="shared" si="53"/>
        <v>Strategic 3Y</v>
      </c>
      <c r="N662" s="13" t="str">
        <f t="shared" si="54"/>
        <v>PASS</v>
      </c>
    </row>
    <row r="663" spans="1:14">
      <c r="A663" s="11">
        <v>46753</v>
      </c>
      <c r="B663" s="6" t="s">
        <v>68</v>
      </c>
      <c r="C663" s="6" t="s">
        <v>1144</v>
      </c>
      <c r="D663" s="6">
        <v>19</v>
      </c>
      <c r="E663" s="24">
        <v>89411.65</v>
      </c>
      <c r="F663" s="6">
        <v>18</v>
      </c>
      <c r="G663" s="12">
        <v>0</v>
      </c>
      <c r="H663" s="12">
        <v>-4.0000000000000001E-3</v>
      </c>
      <c r="I663" s="12">
        <v>-0.01</v>
      </c>
      <c r="J663" s="16">
        <f t="shared" si="50"/>
        <v>5.555555555555558E-2</v>
      </c>
      <c r="K663" s="15">
        <f t="shared" si="51"/>
        <v>4967.3138888888907</v>
      </c>
      <c r="L663" s="15">
        <f t="shared" si="52"/>
        <v>93127.200788888891</v>
      </c>
      <c r="M663" s="13" t="str">
        <f t="shared" si="53"/>
        <v>Strategic 3Y</v>
      </c>
      <c r="N663" s="13" t="str">
        <f t="shared" si="54"/>
        <v>PASS</v>
      </c>
    </row>
    <row r="664" spans="1:14">
      <c r="A664" s="11">
        <v>46753</v>
      </c>
      <c r="B664" s="6" t="s">
        <v>68</v>
      </c>
      <c r="C664" s="6" t="s">
        <v>1145</v>
      </c>
      <c r="D664" s="6">
        <v>19</v>
      </c>
      <c r="E664" s="24">
        <v>132991.12</v>
      </c>
      <c r="F664" s="6">
        <v>18</v>
      </c>
      <c r="G664" s="12">
        <v>0</v>
      </c>
      <c r="H664" s="12">
        <v>1.7999999999999999E-2</v>
      </c>
      <c r="I664" s="12">
        <v>-0.01</v>
      </c>
      <c r="J664" s="16">
        <f t="shared" si="50"/>
        <v>5.555555555555558E-2</v>
      </c>
      <c r="K664" s="15">
        <f t="shared" si="51"/>
        <v>7388.3955555555585</v>
      </c>
      <c r="L664" s="15">
        <f t="shared" si="52"/>
        <v>141443.44451555554</v>
      </c>
      <c r="M664" s="13" t="str">
        <f t="shared" si="53"/>
        <v>Strategic 3Y</v>
      </c>
      <c r="N664" s="13" t="str">
        <f t="shared" si="54"/>
        <v>PASS</v>
      </c>
    </row>
    <row r="665" spans="1:14">
      <c r="A665" s="11">
        <v>46753</v>
      </c>
      <c r="B665" s="6" t="s">
        <v>71</v>
      </c>
      <c r="C665" s="6" t="s">
        <v>1143</v>
      </c>
      <c r="D665" s="6">
        <v>14</v>
      </c>
      <c r="E665" s="24">
        <v>153291.1</v>
      </c>
      <c r="F665" s="6">
        <v>14</v>
      </c>
      <c r="G665" s="12">
        <v>8.0000000000000002E-3</v>
      </c>
      <c r="H665" s="12">
        <v>0.01</v>
      </c>
      <c r="I665" s="12">
        <v>-0.01</v>
      </c>
      <c r="J665" s="16">
        <f t="shared" si="50"/>
        <v>0</v>
      </c>
      <c r="K665" s="15">
        <f t="shared" si="51"/>
        <v>0</v>
      </c>
      <c r="L665" s="15">
        <f t="shared" si="52"/>
        <v>154517.42879999999</v>
      </c>
      <c r="M665" s="13" t="str">
        <f t="shared" si="53"/>
        <v>Strategic 3Y</v>
      </c>
      <c r="N665" s="13" t="str">
        <f t="shared" si="54"/>
        <v>PASS</v>
      </c>
    </row>
    <row r="666" spans="1:14">
      <c r="A666" s="11">
        <v>46753</v>
      </c>
      <c r="B666" s="6" t="s">
        <v>71</v>
      </c>
      <c r="C666" s="6" t="s">
        <v>1144</v>
      </c>
      <c r="D666" s="6">
        <v>14</v>
      </c>
      <c r="E666" s="24">
        <v>66032.95</v>
      </c>
      <c r="F666" s="6">
        <v>14</v>
      </c>
      <c r="G666" s="12">
        <v>8.0000000000000002E-3</v>
      </c>
      <c r="H666" s="12">
        <v>-4.0000000000000001E-3</v>
      </c>
      <c r="I666" s="12">
        <v>-0.01</v>
      </c>
      <c r="J666" s="16">
        <f t="shared" si="50"/>
        <v>0</v>
      </c>
      <c r="K666" s="15">
        <f t="shared" si="51"/>
        <v>0</v>
      </c>
      <c r="L666" s="15">
        <f t="shared" si="52"/>
        <v>65636.752299999993</v>
      </c>
      <c r="M666" s="13" t="str">
        <f t="shared" si="53"/>
        <v>Strategic 3Y</v>
      </c>
      <c r="N666" s="13" t="str">
        <f t="shared" si="54"/>
        <v>PASS</v>
      </c>
    </row>
    <row r="667" spans="1:14">
      <c r="A667" s="11">
        <v>46753</v>
      </c>
      <c r="B667" s="6" t="s">
        <v>71</v>
      </c>
      <c r="C667" s="6" t="s">
        <v>1145</v>
      </c>
      <c r="D667" s="6">
        <v>14</v>
      </c>
      <c r="E667" s="24">
        <v>87344.91</v>
      </c>
      <c r="F667" s="6">
        <v>14</v>
      </c>
      <c r="G667" s="12">
        <v>8.0000000000000002E-3</v>
      </c>
      <c r="H667" s="12">
        <v>1.7999999999999999E-2</v>
      </c>
      <c r="I667" s="12">
        <v>-0.01</v>
      </c>
      <c r="J667" s="16">
        <f t="shared" si="50"/>
        <v>0</v>
      </c>
      <c r="K667" s="15">
        <f t="shared" si="51"/>
        <v>0</v>
      </c>
      <c r="L667" s="15">
        <f t="shared" si="52"/>
        <v>88742.42856</v>
      </c>
      <c r="M667" s="13" t="str">
        <f t="shared" si="53"/>
        <v>Strategic 3Y</v>
      </c>
      <c r="N667" s="13" t="str">
        <f t="shared" si="54"/>
        <v>PASS</v>
      </c>
    </row>
    <row r="668" spans="1:14">
      <c r="A668" s="11">
        <v>46753</v>
      </c>
      <c r="B668" s="6" t="s">
        <v>74</v>
      </c>
      <c r="C668" s="6" t="s">
        <v>1143</v>
      </c>
      <c r="D668" s="6">
        <v>58</v>
      </c>
      <c r="E668" s="24">
        <v>877480.23</v>
      </c>
      <c r="F668" s="6">
        <v>57</v>
      </c>
      <c r="G668" s="12">
        <v>0.01</v>
      </c>
      <c r="H668" s="12">
        <v>0.01</v>
      </c>
      <c r="I668" s="12">
        <v>-0.01</v>
      </c>
      <c r="J668" s="16">
        <f t="shared" si="50"/>
        <v>1.7543859649122862E-2</v>
      </c>
      <c r="K668" s="15">
        <f t="shared" si="51"/>
        <v>15394.390000000047</v>
      </c>
      <c r="L668" s="15">
        <f t="shared" si="52"/>
        <v>901649.42229999998</v>
      </c>
      <c r="M668" s="13" t="str">
        <f t="shared" si="53"/>
        <v>Strategic 3Y</v>
      </c>
      <c r="N668" s="13" t="str">
        <f t="shared" si="54"/>
        <v>PASS</v>
      </c>
    </row>
    <row r="669" spans="1:14">
      <c r="A669" s="11">
        <v>46753</v>
      </c>
      <c r="B669" s="6" t="s">
        <v>74</v>
      </c>
      <c r="C669" s="6" t="s">
        <v>1144</v>
      </c>
      <c r="D669" s="6">
        <v>58</v>
      </c>
      <c r="E669" s="24">
        <v>357347.57</v>
      </c>
      <c r="F669" s="6">
        <v>57</v>
      </c>
      <c r="G669" s="12">
        <v>0.01</v>
      </c>
      <c r="H669" s="12">
        <v>-4.0000000000000001E-3</v>
      </c>
      <c r="I669" s="12">
        <v>-0.01</v>
      </c>
      <c r="J669" s="16">
        <f t="shared" si="50"/>
        <v>1.7543859649122862E-2</v>
      </c>
      <c r="K669" s="15">
        <f t="shared" si="51"/>
        <v>6269.2556140351071</v>
      </c>
      <c r="L669" s="15">
        <f t="shared" si="52"/>
        <v>362187.43533403514</v>
      </c>
      <c r="M669" s="13" t="str">
        <f t="shared" si="53"/>
        <v>Strategic 3Y</v>
      </c>
      <c r="N669" s="13" t="str">
        <f t="shared" si="54"/>
        <v>PASS</v>
      </c>
    </row>
    <row r="670" spans="1:14">
      <c r="A670" s="11">
        <v>46753</v>
      </c>
      <c r="B670" s="6" t="s">
        <v>74</v>
      </c>
      <c r="C670" s="6" t="s">
        <v>1145</v>
      </c>
      <c r="D670" s="6">
        <v>58</v>
      </c>
      <c r="E670" s="24">
        <v>550328.41</v>
      </c>
      <c r="F670" s="6">
        <v>57</v>
      </c>
      <c r="G670" s="12">
        <v>0.01</v>
      </c>
      <c r="H670" s="12">
        <v>1.7999999999999999E-2</v>
      </c>
      <c r="I670" s="12">
        <v>-0.01</v>
      </c>
      <c r="J670" s="16">
        <f t="shared" si="50"/>
        <v>1.7543859649122862E-2</v>
      </c>
      <c r="K670" s="15">
        <f t="shared" si="51"/>
        <v>9654.8843859649423</v>
      </c>
      <c r="L670" s="15">
        <f t="shared" si="52"/>
        <v>569889.20576596493</v>
      </c>
      <c r="M670" s="13" t="str">
        <f t="shared" si="53"/>
        <v>Strategic 3Y</v>
      </c>
      <c r="N670" s="13" t="str">
        <f t="shared" si="54"/>
        <v>PASS</v>
      </c>
    </row>
    <row r="671" spans="1:14">
      <c r="A671" s="11">
        <v>46753</v>
      </c>
      <c r="B671" s="6" t="s">
        <v>77</v>
      </c>
      <c r="C671" s="6" t="s">
        <v>1143</v>
      </c>
      <c r="D671" s="6">
        <v>17</v>
      </c>
      <c r="E671" s="24">
        <v>239607.59</v>
      </c>
      <c r="F671" s="6">
        <v>15</v>
      </c>
      <c r="G671" s="12">
        <v>6.0000000000000001E-3</v>
      </c>
      <c r="H671" s="12">
        <v>0.01</v>
      </c>
      <c r="I671" s="12">
        <v>-0.01</v>
      </c>
      <c r="J671" s="16">
        <f t="shared" si="50"/>
        <v>0.1333333333333333</v>
      </c>
      <c r="K671" s="15">
        <f t="shared" si="51"/>
        <v>31947.678666666659</v>
      </c>
      <c r="L671" s="15">
        <f t="shared" si="52"/>
        <v>272992.91420666664</v>
      </c>
      <c r="M671" s="13" t="str">
        <f t="shared" si="53"/>
        <v>Strategic 3Y</v>
      </c>
      <c r="N671" s="13" t="str">
        <f t="shared" si="54"/>
        <v>PASS</v>
      </c>
    </row>
    <row r="672" spans="1:14">
      <c r="A672" s="11">
        <v>46753</v>
      </c>
      <c r="B672" s="6" t="s">
        <v>77</v>
      </c>
      <c r="C672" s="6" t="s">
        <v>1144</v>
      </c>
      <c r="D672" s="6">
        <v>17</v>
      </c>
      <c r="E672" s="24">
        <v>87246.48</v>
      </c>
      <c r="F672" s="6">
        <v>15</v>
      </c>
      <c r="G672" s="12">
        <v>6.0000000000000001E-3</v>
      </c>
      <c r="H672" s="12">
        <v>-4.0000000000000001E-3</v>
      </c>
      <c r="I672" s="12">
        <v>-0.01</v>
      </c>
      <c r="J672" s="16">
        <f t="shared" si="50"/>
        <v>0.1333333333333333</v>
      </c>
      <c r="K672" s="15">
        <f t="shared" si="51"/>
        <v>11632.863999999998</v>
      </c>
      <c r="L672" s="15">
        <f t="shared" si="52"/>
        <v>98181.372159999999</v>
      </c>
      <c r="M672" s="13" t="str">
        <f t="shared" si="53"/>
        <v>Strategic 3Y</v>
      </c>
      <c r="N672" s="13" t="str">
        <f t="shared" si="54"/>
        <v>PASS</v>
      </c>
    </row>
    <row r="673" spans="1:14">
      <c r="A673" s="11">
        <v>46753</v>
      </c>
      <c r="B673" s="6" t="s">
        <v>77</v>
      </c>
      <c r="C673" s="6" t="s">
        <v>1145</v>
      </c>
      <c r="D673" s="6">
        <v>17</v>
      </c>
      <c r="E673" s="24">
        <v>143057.85</v>
      </c>
      <c r="F673" s="6">
        <v>15</v>
      </c>
      <c r="G673" s="12">
        <v>6.0000000000000001E-3</v>
      </c>
      <c r="H673" s="12">
        <v>1.7999999999999999E-2</v>
      </c>
      <c r="I673" s="12">
        <v>-0.01</v>
      </c>
      <c r="J673" s="16">
        <f t="shared" si="50"/>
        <v>0.1333333333333333</v>
      </c>
      <c r="K673" s="15">
        <f t="shared" si="51"/>
        <v>19074.379999999997</v>
      </c>
      <c r="L673" s="15">
        <f t="shared" si="52"/>
        <v>164135.0399</v>
      </c>
      <c r="M673" s="13" t="str">
        <f t="shared" si="53"/>
        <v>Strategic 3Y</v>
      </c>
      <c r="N673" s="13" t="str">
        <f t="shared" si="54"/>
        <v>PASS</v>
      </c>
    </row>
    <row r="674" spans="1:14">
      <c r="A674" s="11">
        <v>46753</v>
      </c>
      <c r="B674" s="6" t="s">
        <v>80</v>
      </c>
      <c r="C674" s="6" t="s">
        <v>1143</v>
      </c>
      <c r="D674" s="6">
        <v>19</v>
      </c>
      <c r="E674" s="24">
        <v>269508.46000000002</v>
      </c>
      <c r="F674" s="6">
        <v>18</v>
      </c>
      <c r="G674" s="12">
        <v>4.0000000000000001E-3</v>
      </c>
      <c r="H674" s="12">
        <v>0.01</v>
      </c>
      <c r="I674" s="12">
        <v>-0.01</v>
      </c>
      <c r="J674" s="16">
        <f t="shared" si="50"/>
        <v>5.555555555555558E-2</v>
      </c>
      <c r="K674" s="15">
        <f t="shared" si="51"/>
        <v>14972.692222222229</v>
      </c>
      <c r="L674" s="15">
        <f t="shared" si="52"/>
        <v>285559.18606222223</v>
      </c>
      <c r="M674" s="13" t="str">
        <f t="shared" si="53"/>
        <v>Strategic 3Y</v>
      </c>
      <c r="N674" s="13" t="str">
        <f t="shared" si="54"/>
        <v>PASS</v>
      </c>
    </row>
    <row r="675" spans="1:14">
      <c r="A675" s="11">
        <v>46753</v>
      </c>
      <c r="B675" s="6" t="s">
        <v>80</v>
      </c>
      <c r="C675" s="6" t="s">
        <v>1144</v>
      </c>
      <c r="D675" s="6">
        <v>19</v>
      </c>
      <c r="E675" s="24">
        <v>98813.83</v>
      </c>
      <c r="F675" s="6">
        <v>18</v>
      </c>
      <c r="G675" s="12">
        <v>4.0000000000000001E-3</v>
      </c>
      <c r="H675" s="12">
        <v>-4.0000000000000001E-3</v>
      </c>
      <c r="I675" s="12">
        <v>-0.01</v>
      </c>
      <c r="J675" s="16">
        <f t="shared" si="50"/>
        <v>5.555555555555558E-2</v>
      </c>
      <c r="K675" s="15">
        <f t="shared" si="51"/>
        <v>5489.6572222222248</v>
      </c>
      <c r="L675" s="15">
        <f t="shared" si="52"/>
        <v>103315.34892222223</v>
      </c>
      <c r="M675" s="13" t="str">
        <f t="shared" si="53"/>
        <v>Strategic 3Y</v>
      </c>
      <c r="N675" s="13" t="str">
        <f t="shared" si="54"/>
        <v>PASS</v>
      </c>
    </row>
    <row r="676" spans="1:14">
      <c r="A676" s="11">
        <v>46753</v>
      </c>
      <c r="B676" s="6" t="s">
        <v>80</v>
      </c>
      <c r="C676" s="6" t="s">
        <v>1145</v>
      </c>
      <c r="D676" s="6">
        <v>19</v>
      </c>
      <c r="E676" s="24">
        <v>133866.07999999999</v>
      </c>
      <c r="F676" s="6">
        <v>18</v>
      </c>
      <c r="G676" s="12">
        <v>4.0000000000000001E-3</v>
      </c>
      <c r="H676" s="12">
        <v>1.7999999999999999E-2</v>
      </c>
      <c r="I676" s="12">
        <v>-0.01</v>
      </c>
      <c r="J676" s="16">
        <f t="shared" si="50"/>
        <v>5.555555555555558E-2</v>
      </c>
      <c r="K676" s="15">
        <f t="shared" si="51"/>
        <v>7437.0044444444475</v>
      </c>
      <c r="L676" s="15">
        <f t="shared" si="52"/>
        <v>142909.47740444442</v>
      </c>
      <c r="M676" s="13" t="str">
        <f t="shared" si="53"/>
        <v>Strategic 3Y</v>
      </c>
      <c r="N676" s="13" t="str">
        <f t="shared" si="54"/>
        <v>PASS</v>
      </c>
    </row>
    <row r="677" spans="1:14">
      <c r="A677" s="11">
        <v>46753</v>
      </c>
      <c r="B677" s="6" t="s">
        <v>82</v>
      </c>
      <c r="C677" s="6" t="s">
        <v>1143</v>
      </c>
      <c r="D677" s="6">
        <v>20</v>
      </c>
      <c r="E677" s="24">
        <v>284440.78000000003</v>
      </c>
      <c r="F677" s="6">
        <v>17</v>
      </c>
      <c r="G677" s="12">
        <v>1.4999999999999999E-2</v>
      </c>
      <c r="H677" s="12">
        <v>0.01</v>
      </c>
      <c r="I677" s="12">
        <v>-0.01</v>
      </c>
      <c r="J677" s="16">
        <f t="shared" si="50"/>
        <v>0.17647058823529416</v>
      </c>
      <c r="K677" s="15">
        <f t="shared" si="51"/>
        <v>50195.4317647059</v>
      </c>
      <c r="L677" s="15">
        <f t="shared" si="52"/>
        <v>338902.82346470596</v>
      </c>
      <c r="M677" s="13" t="str">
        <f t="shared" si="53"/>
        <v>Strategic 3Y</v>
      </c>
      <c r="N677" s="13" t="str">
        <f t="shared" si="54"/>
        <v>PASS</v>
      </c>
    </row>
    <row r="678" spans="1:14">
      <c r="A678" s="11">
        <v>46753</v>
      </c>
      <c r="B678" s="6" t="s">
        <v>82</v>
      </c>
      <c r="C678" s="6" t="s">
        <v>1144</v>
      </c>
      <c r="D678" s="6">
        <v>20</v>
      </c>
      <c r="E678" s="24">
        <v>115162.06</v>
      </c>
      <c r="F678" s="6">
        <v>17</v>
      </c>
      <c r="G678" s="12">
        <v>1.4999999999999999E-2</v>
      </c>
      <c r="H678" s="12">
        <v>-4.0000000000000001E-3</v>
      </c>
      <c r="I678" s="12">
        <v>-0.01</v>
      </c>
      <c r="J678" s="16">
        <f t="shared" si="50"/>
        <v>0.17647058823529416</v>
      </c>
      <c r="K678" s="15">
        <f t="shared" si="51"/>
        <v>20322.716470588239</v>
      </c>
      <c r="L678" s="15">
        <f t="shared" si="52"/>
        <v>135599.93853058823</v>
      </c>
      <c r="M678" s="13" t="str">
        <f t="shared" si="53"/>
        <v>Strategic 3Y</v>
      </c>
      <c r="N678" s="13" t="str">
        <f t="shared" si="54"/>
        <v>PASS</v>
      </c>
    </row>
    <row r="679" spans="1:14">
      <c r="A679" s="11">
        <v>46753</v>
      </c>
      <c r="B679" s="6" t="s">
        <v>82</v>
      </c>
      <c r="C679" s="6" t="s">
        <v>1145</v>
      </c>
      <c r="D679" s="6">
        <v>20</v>
      </c>
      <c r="E679" s="24">
        <v>162788.76999999999</v>
      </c>
      <c r="F679" s="6">
        <v>17</v>
      </c>
      <c r="G679" s="12">
        <v>1.4999999999999999E-2</v>
      </c>
      <c r="H679" s="12">
        <v>1.7999999999999999E-2</v>
      </c>
      <c r="I679" s="12">
        <v>-0.01</v>
      </c>
      <c r="J679" s="16">
        <f t="shared" si="50"/>
        <v>0.17647058823529416</v>
      </c>
      <c r="K679" s="15">
        <f t="shared" si="51"/>
        <v>28727.430000000004</v>
      </c>
      <c r="L679" s="15">
        <f t="shared" si="52"/>
        <v>195260.34170999998</v>
      </c>
      <c r="M679" s="13" t="str">
        <f t="shared" si="53"/>
        <v>Strategic 3Y</v>
      </c>
      <c r="N679" s="13" t="str">
        <f t="shared" si="54"/>
        <v>PASS</v>
      </c>
    </row>
    <row r="680" spans="1:14">
      <c r="A680" s="11">
        <v>46753</v>
      </c>
      <c r="B680" s="6" t="s">
        <v>83</v>
      </c>
      <c r="C680" s="6" t="s">
        <v>1143</v>
      </c>
      <c r="D680" s="6">
        <v>24</v>
      </c>
      <c r="E680" s="24">
        <v>308126.09000000003</v>
      </c>
      <c r="F680" s="6">
        <v>21</v>
      </c>
      <c r="G680" s="12">
        <v>5.0000000000000001E-3</v>
      </c>
      <c r="H680" s="12">
        <v>0.01</v>
      </c>
      <c r="I680" s="12">
        <v>-0.01</v>
      </c>
      <c r="J680" s="16">
        <f t="shared" si="50"/>
        <v>0.14285714285714279</v>
      </c>
      <c r="K680" s="15">
        <f t="shared" si="51"/>
        <v>44018.012857142843</v>
      </c>
      <c r="L680" s="15">
        <f t="shared" si="52"/>
        <v>353684.73330714286</v>
      </c>
      <c r="M680" s="13" t="str">
        <f t="shared" si="53"/>
        <v>Strategic 3Y</v>
      </c>
      <c r="N680" s="13" t="str">
        <f t="shared" si="54"/>
        <v>PASS</v>
      </c>
    </row>
    <row r="681" spans="1:14">
      <c r="A681" s="11">
        <v>46753</v>
      </c>
      <c r="B681" s="6" t="s">
        <v>83</v>
      </c>
      <c r="C681" s="6" t="s">
        <v>1144</v>
      </c>
      <c r="D681" s="6">
        <v>24</v>
      </c>
      <c r="E681" s="24">
        <v>102540.72</v>
      </c>
      <c r="F681" s="6">
        <v>21</v>
      </c>
      <c r="G681" s="12">
        <v>5.0000000000000001E-3</v>
      </c>
      <c r="H681" s="12">
        <v>-4.0000000000000001E-3</v>
      </c>
      <c r="I681" s="12">
        <v>-0.01</v>
      </c>
      <c r="J681" s="16">
        <f t="shared" si="50"/>
        <v>0.14285714285714279</v>
      </c>
      <c r="K681" s="15">
        <f t="shared" si="51"/>
        <v>14648.67428571428</v>
      </c>
      <c r="L681" s="15">
        <f t="shared" si="52"/>
        <v>116266.52780571429</v>
      </c>
      <c r="M681" s="13" t="str">
        <f t="shared" si="53"/>
        <v>Strategic 3Y</v>
      </c>
      <c r="N681" s="13" t="str">
        <f t="shared" si="54"/>
        <v>PASS</v>
      </c>
    </row>
    <row r="682" spans="1:14">
      <c r="A682" s="11">
        <v>46753</v>
      </c>
      <c r="B682" s="6" t="s">
        <v>83</v>
      </c>
      <c r="C682" s="6" t="s">
        <v>1145</v>
      </c>
      <c r="D682" s="6">
        <v>24</v>
      </c>
      <c r="E682" s="24">
        <v>135005.78</v>
      </c>
      <c r="F682" s="6">
        <v>21</v>
      </c>
      <c r="G682" s="12">
        <v>5.0000000000000001E-3</v>
      </c>
      <c r="H682" s="12">
        <v>1.7999999999999999E-2</v>
      </c>
      <c r="I682" s="12">
        <v>-0.01</v>
      </c>
      <c r="J682" s="16">
        <f t="shared" si="50"/>
        <v>0.14285714285714279</v>
      </c>
      <c r="K682" s="15">
        <f t="shared" si="51"/>
        <v>19286.53999999999</v>
      </c>
      <c r="L682" s="15">
        <f t="shared" si="52"/>
        <v>156047.39513999998</v>
      </c>
      <c r="M682" s="13" t="str">
        <f t="shared" si="53"/>
        <v>Strategic 3Y</v>
      </c>
      <c r="N682" s="13" t="str">
        <f t="shared" si="54"/>
        <v>PASS</v>
      </c>
    </row>
    <row r="683" spans="1:14">
      <c r="A683" s="11">
        <v>46753</v>
      </c>
      <c r="B683" s="6" t="s">
        <v>84</v>
      </c>
      <c r="C683" s="6" t="s">
        <v>1143</v>
      </c>
      <c r="D683" s="6">
        <v>24</v>
      </c>
      <c r="E683" s="24">
        <v>427869.14</v>
      </c>
      <c r="F683" s="6">
        <v>26</v>
      </c>
      <c r="G683" s="12">
        <v>1.2E-2</v>
      </c>
      <c r="H683" s="12">
        <v>0.01</v>
      </c>
      <c r="I683" s="12">
        <v>-0.01</v>
      </c>
      <c r="J683" s="16">
        <f t="shared" si="50"/>
        <v>-7.6923076923076872E-2</v>
      </c>
      <c r="K683" s="15">
        <f t="shared" si="51"/>
        <v>-32913.01076923075</v>
      </c>
      <c r="L683" s="15">
        <f t="shared" si="52"/>
        <v>400090.55891076924</v>
      </c>
      <c r="M683" s="13" t="str">
        <f t="shared" si="53"/>
        <v>Strategic 3Y</v>
      </c>
      <c r="N683" s="13" t="str">
        <f t="shared" si="54"/>
        <v>PASS</v>
      </c>
    </row>
    <row r="684" spans="1:14">
      <c r="A684" s="11">
        <v>46753</v>
      </c>
      <c r="B684" s="6" t="s">
        <v>84</v>
      </c>
      <c r="C684" s="6" t="s">
        <v>1144</v>
      </c>
      <c r="D684" s="6">
        <v>24</v>
      </c>
      <c r="E684" s="24">
        <v>157555.85999999999</v>
      </c>
      <c r="F684" s="6">
        <v>26</v>
      </c>
      <c r="G684" s="12">
        <v>1.2E-2</v>
      </c>
      <c r="H684" s="12">
        <v>-4.0000000000000001E-3</v>
      </c>
      <c r="I684" s="12">
        <v>-0.01</v>
      </c>
      <c r="J684" s="16">
        <f t="shared" si="50"/>
        <v>-7.6923076923076872E-2</v>
      </c>
      <c r="K684" s="15">
        <f t="shared" si="51"/>
        <v>-12119.681538461529</v>
      </c>
      <c r="L684" s="15">
        <f t="shared" si="52"/>
        <v>145121.06674153847</v>
      </c>
      <c r="M684" s="13" t="str">
        <f t="shared" si="53"/>
        <v>Strategic 3Y</v>
      </c>
      <c r="N684" s="13" t="str">
        <f t="shared" si="54"/>
        <v>PASS</v>
      </c>
    </row>
    <row r="685" spans="1:14">
      <c r="A685" s="11">
        <v>46753</v>
      </c>
      <c r="B685" s="6" t="s">
        <v>84</v>
      </c>
      <c r="C685" s="6" t="s">
        <v>1145</v>
      </c>
      <c r="D685" s="6">
        <v>24</v>
      </c>
      <c r="E685" s="24">
        <v>243307.72</v>
      </c>
      <c r="F685" s="6">
        <v>26</v>
      </c>
      <c r="G685" s="12">
        <v>1.2E-2</v>
      </c>
      <c r="H685" s="12">
        <v>1.7999999999999999E-2</v>
      </c>
      <c r="I685" s="12">
        <v>-0.01</v>
      </c>
      <c r="J685" s="16">
        <f t="shared" si="50"/>
        <v>-7.6923076923076872E-2</v>
      </c>
      <c r="K685" s="15">
        <f t="shared" si="51"/>
        <v>-18715.978461538449</v>
      </c>
      <c r="L685" s="15">
        <f t="shared" si="52"/>
        <v>229457.89593846156</v>
      </c>
      <c r="M685" s="13" t="str">
        <f t="shared" si="53"/>
        <v>Strategic 3Y</v>
      </c>
      <c r="N685" s="13" t="str">
        <f t="shared" si="54"/>
        <v>PASS</v>
      </c>
    </row>
    <row r="686" spans="1:14">
      <c r="A686" s="11">
        <v>46784</v>
      </c>
      <c r="B686" s="6" t="s">
        <v>53</v>
      </c>
      <c r="C686" s="6" t="s">
        <v>1143</v>
      </c>
      <c r="D686" s="6">
        <v>8</v>
      </c>
      <c r="E686" s="24">
        <v>166483.04999999999</v>
      </c>
      <c r="F686" s="6">
        <v>8</v>
      </c>
      <c r="G686" s="12">
        <v>1.7999999999999999E-2</v>
      </c>
      <c r="H686" s="12">
        <v>0.01</v>
      </c>
      <c r="I686" s="12">
        <v>-0.01</v>
      </c>
      <c r="J686" s="16">
        <f t="shared" si="50"/>
        <v>0</v>
      </c>
      <c r="K686" s="15">
        <f t="shared" si="51"/>
        <v>0</v>
      </c>
      <c r="L686" s="15">
        <f t="shared" si="52"/>
        <v>169479.74489999999</v>
      </c>
      <c r="M686" s="13" t="str">
        <f t="shared" si="53"/>
        <v>Strategic 3Y</v>
      </c>
      <c r="N686" s="13" t="str">
        <f t="shared" si="54"/>
        <v>PASS</v>
      </c>
    </row>
    <row r="687" spans="1:14">
      <c r="A687" s="11">
        <v>46784</v>
      </c>
      <c r="B687" s="6" t="s">
        <v>53</v>
      </c>
      <c r="C687" s="6" t="s">
        <v>1144</v>
      </c>
      <c r="D687" s="6">
        <v>8</v>
      </c>
      <c r="E687" s="24">
        <v>60959.76</v>
      </c>
      <c r="F687" s="6">
        <v>8</v>
      </c>
      <c r="G687" s="12">
        <v>1.7999999999999999E-2</v>
      </c>
      <c r="H687" s="12">
        <v>-4.0000000000000001E-3</v>
      </c>
      <c r="I687" s="12">
        <v>-0.01</v>
      </c>
      <c r="J687" s="16">
        <f t="shared" si="50"/>
        <v>0</v>
      </c>
      <c r="K687" s="15">
        <f t="shared" si="51"/>
        <v>0</v>
      </c>
      <c r="L687" s="15">
        <f t="shared" si="52"/>
        <v>61203.599040000001</v>
      </c>
      <c r="M687" s="13" t="str">
        <f t="shared" si="53"/>
        <v>Strategic 3Y</v>
      </c>
      <c r="N687" s="13" t="str">
        <f t="shared" si="54"/>
        <v>PASS</v>
      </c>
    </row>
    <row r="688" spans="1:14">
      <c r="A688" s="11">
        <v>46784</v>
      </c>
      <c r="B688" s="6" t="s">
        <v>53</v>
      </c>
      <c r="C688" s="6" t="s">
        <v>1145</v>
      </c>
      <c r="D688" s="6">
        <v>8</v>
      </c>
      <c r="E688" s="24">
        <v>92643.839999999997</v>
      </c>
      <c r="F688" s="6">
        <v>8</v>
      </c>
      <c r="G688" s="12">
        <v>1.7999999999999999E-2</v>
      </c>
      <c r="H688" s="12">
        <v>1.7999999999999999E-2</v>
      </c>
      <c r="I688" s="12">
        <v>-0.01</v>
      </c>
      <c r="J688" s="16">
        <f t="shared" si="50"/>
        <v>0</v>
      </c>
      <c r="K688" s="15">
        <f t="shared" si="51"/>
        <v>0</v>
      </c>
      <c r="L688" s="15">
        <f t="shared" si="52"/>
        <v>95052.579839999991</v>
      </c>
      <c r="M688" s="13" t="str">
        <f t="shared" si="53"/>
        <v>Strategic 3Y</v>
      </c>
      <c r="N688" s="13" t="str">
        <f t="shared" si="54"/>
        <v>PASS</v>
      </c>
    </row>
    <row r="689" spans="1:14">
      <c r="A689" s="11">
        <v>46784</v>
      </c>
      <c r="B689" s="6" t="s">
        <v>57</v>
      </c>
      <c r="C689" s="6" t="s">
        <v>1143</v>
      </c>
      <c r="D689" s="6">
        <v>10</v>
      </c>
      <c r="E689" s="24">
        <v>128522.28</v>
      </c>
      <c r="F689" s="6">
        <v>10</v>
      </c>
      <c r="G689" s="12">
        <v>6.0000000000000001E-3</v>
      </c>
      <c r="H689" s="12">
        <v>0.01</v>
      </c>
      <c r="I689" s="12">
        <v>-0.01</v>
      </c>
      <c r="J689" s="16">
        <f t="shared" si="50"/>
        <v>0</v>
      </c>
      <c r="K689" s="15">
        <f t="shared" si="51"/>
        <v>0</v>
      </c>
      <c r="L689" s="15">
        <f t="shared" si="52"/>
        <v>129293.41368</v>
      </c>
      <c r="M689" s="13" t="str">
        <f t="shared" si="53"/>
        <v>Strategic 3Y</v>
      </c>
      <c r="N689" s="13" t="str">
        <f t="shared" si="54"/>
        <v>PASS</v>
      </c>
    </row>
    <row r="690" spans="1:14">
      <c r="A690" s="11">
        <v>46784</v>
      </c>
      <c r="B690" s="6" t="s">
        <v>57</v>
      </c>
      <c r="C690" s="6" t="s">
        <v>1144</v>
      </c>
      <c r="D690" s="6">
        <v>10</v>
      </c>
      <c r="E690" s="24">
        <v>53152.36</v>
      </c>
      <c r="F690" s="6">
        <v>10</v>
      </c>
      <c r="G690" s="12">
        <v>6.0000000000000001E-3</v>
      </c>
      <c r="H690" s="12">
        <v>-4.0000000000000001E-3</v>
      </c>
      <c r="I690" s="12">
        <v>-0.01</v>
      </c>
      <c r="J690" s="16">
        <f t="shared" si="50"/>
        <v>0</v>
      </c>
      <c r="K690" s="15">
        <f t="shared" si="51"/>
        <v>0</v>
      </c>
      <c r="L690" s="15">
        <f t="shared" si="52"/>
        <v>52727.14112</v>
      </c>
      <c r="M690" s="13" t="str">
        <f t="shared" si="53"/>
        <v>Strategic 3Y</v>
      </c>
      <c r="N690" s="13" t="str">
        <f t="shared" si="54"/>
        <v>PASS</v>
      </c>
    </row>
    <row r="691" spans="1:14">
      <c r="A691" s="11">
        <v>46784</v>
      </c>
      <c r="B691" s="6" t="s">
        <v>57</v>
      </c>
      <c r="C691" s="6" t="s">
        <v>1145</v>
      </c>
      <c r="D691" s="6">
        <v>10</v>
      </c>
      <c r="E691" s="24">
        <v>70833.490000000005</v>
      </c>
      <c r="F691" s="6">
        <v>10</v>
      </c>
      <c r="G691" s="12">
        <v>6.0000000000000001E-3</v>
      </c>
      <c r="H691" s="12">
        <v>1.7999999999999999E-2</v>
      </c>
      <c r="I691" s="12">
        <v>-0.01</v>
      </c>
      <c r="J691" s="16">
        <f t="shared" si="50"/>
        <v>0</v>
      </c>
      <c r="K691" s="15">
        <f t="shared" si="51"/>
        <v>0</v>
      </c>
      <c r="L691" s="15">
        <f t="shared" si="52"/>
        <v>71825.15886000001</v>
      </c>
      <c r="M691" s="13" t="str">
        <f t="shared" si="53"/>
        <v>Strategic 3Y</v>
      </c>
      <c r="N691" s="13" t="str">
        <f t="shared" si="54"/>
        <v>PASS</v>
      </c>
    </row>
    <row r="692" spans="1:14">
      <c r="A692" s="11">
        <v>46784</v>
      </c>
      <c r="B692" s="6" t="s">
        <v>61</v>
      </c>
      <c r="C692" s="6" t="s">
        <v>1143</v>
      </c>
      <c r="D692" s="6">
        <v>9</v>
      </c>
      <c r="E692" s="24">
        <v>108209.42</v>
      </c>
      <c r="F692" s="6">
        <v>8</v>
      </c>
      <c r="G692" s="12">
        <v>0</v>
      </c>
      <c r="H692" s="12">
        <v>0.01</v>
      </c>
      <c r="I692" s="12">
        <v>-0.01</v>
      </c>
      <c r="J692" s="16">
        <f t="shared" si="50"/>
        <v>0.125</v>
      </c>
      <c r="K692" s="15">
        <f t="shared" si="51"/>
        <v>13526.1775</v>
      </c>
      <c r="L692" s="15">
        <f t="shared" si="52"/>
        <v>121735.5975</v>
      </c>
      <c r="M692" s="13" t="str">
        <f t="shared" si="53"/>
        <v>Strategic 3Y</v>
      </c>
      <c r="N692" s="13" t="str">
        <f t="shared" si="54"/>
        <v>PASS</v>
      </c>
    </row>
    <row r="693" spans="1:14">
      <c r="A693" s="11">
        <v>46784</v>
      </c>
      <c r="B693" s="6" t="s">
        <v>61</v>
      </c>
      <c r="C693" s="6" t="s">
        <v>1144</v>
      </c>
      <c r="D693" s="6">
        <v>9</v>
      </c>
      <c r="E693" s="24">
        <v>42945.98</v>
      </c>
      <c r="F693" s="6">
        <v>8</v>
      </c>
      <c r="G693" s="12">
        <v>0</v>
      </c>
      <c r="H693" s="12">
        <v>-4.0000000000000001E-3</v>
      </c>
      <c r="I693" s="12">
        <v>-0.01</v>
      </c>
      <c r="J693" s="16">
        <f t="shared" si="50"/>
        <v>0.125</v>
      </c>
      <c r="K693" s="15">
        <f t="shared" si="51"/>
        <v>5368.2475000000004</v>
      </c>
      <c r="L693" s="15">
        <f t="shared" si="52"/>
        <v>47712.983780000002</v>
      </c>
      <c r="M693" s="13" t="str">
        <f t="shared" si="53"/>
        <v>Strategic 3Y</v>
      </c>
      <c r="N693" s="13" t="str">
        <f t="shared" si="54"/>
        <v>PASS</v>
      </c>
    </row>
    <row r="694" spans="1:14">
      <c r="A694" s="11">
        <v>46784</v>
      </c>
      <c r="B694" s="6" t="s">
        <v>61</v>
      </c>
      <c r="C694" s="6" t="s">
        <v>1145</v>
      </c>
      <c r="D694" s="6">
        <v>9</v>
      </c>
      <c r="E694" s="24">
        <v>58779.46</v>
      </c>
      <c r="F694" s="6">
        <v>8</v>
      </c>
      <c r="G694" s="12">
        <v>0</v>
      </c>
      <c r="H694" s="12">
        <v>1.7999999999999999E-2</v>
      </c>
      <c r="I694" s="12">
        <v>-0.01</v>
      </c>
      <c r="J694" s="16">
        <f t="shared" si="50"/>
        <v>0.125</v>
      </c>
      <c r="K694" s="15">
        <f t="shared" si="51"/>
        <v>7347.4324999999999</v>
      </c>
      <c r="L694" s="15">
        <f t="shared" si="52"/>
        <v>66597.12818</v>
      </c>
      <c r="M694" s="13" t="str">
        <f t="shared" si="53"/>
        <v>Strategic 3Y</v>
      </c>
      <c r="N694" s="13" t="str">
        <f t="shared" si="54"/>
        <v>PASS</v>
      </c>
    </row>
    <row r="695" spans="1:14">
      <c r="A695" s="11">
        <v>46784</v>
      </c>
      <c r="B695" s="6" t="s">
        <v>65</v>
      </c>
      <c r="C695" s="6" t="s">
        <v>1143</v>
      </c>
      <c r="D695" s="6">
        <v>16</v>
      </c>
      <c r="E695" s="24">
        <v>267788.67</v>
      </c>
      <c r="F695" s="6">
        <v>16</v>
      </c>
      <c r="G695" s="12">
        <v>0.02</v>
      </c>
      <c r="H695" s="12">
        <v>0.01</v>
      </c>
      <c r="I695" s="12">
        <v>-0.01</v>
      </c>
      <c r="J695" s="16">
        <f t="shared" si="50"/>
        <v>0</v>
      </c>
      <c r="K695" s="15">
        <f t="shared" si="51"/>
        <v>0</v>
      </c>
      <c r="L695" s="15">
        <f t="shared" si="52"/>
        <v>273144.44339999999</v>
      </c>
      <c r="M695" s="13" t="str">
        <f t="shared" si="53"/>
        <v>Strategic 3Y</v>
      </c>
      <c r="N695" s="13" t="str">
        <f t="shared" si="54"/>
        <v>PASS</v>
      </c>
    </row>
    <row r="696" spans="1:14">
      <c r="A696" s="11">
        <v>46784</v>
      </c>
      <c r="B696" s="6" t="s">
        <v>65</v>
      </c>
      <c r="C696" s="6" t="s">
        <v>1144</v>
      </c>
      <c r="D696" s="6">
        <v>16</v>
      </c>
      <c r="E696" s="24">
        <v>101921.76</v>
      </c>
      <c r="F696" s="6">
        <v>16</v>
      </c>
      <c r="G696" s="12">
        <v>0.02</v>
      </c>
      <c r="H696" s="12">
        <v>-4.0000000000000001E-3</v>
      </c>
      <c r="I696" s="12">
        <v>-0.01</v>
      </c>
      <c r="J696" s="16">
        <f t="shared" si="50"/>
        <v>0</v>
      </c>
      <c r="K696" s="15">
        <f t="shared" si="51"/>
        <v>0</v>
      </c>
      <c r="L696" s="15">
        <f t="shared" si="52"/>
        <v>102533.29055999999</v>
      </c>
      <c r="M696" s="13" t="str">
        <f t="shared" si="53"/>
        <v>Strategic 3Y</v>
      </c>
      <c r="N696" s="13" t="str">
        <f t="shared" si="54"/>
        <v>PASS</v>
      </c>
    </row>
    <row r="697" spans="1:14">
      <c r="A697" s="11">
        <v>46784</v>
      </c>
      <c r="B697" s="6" t="s">
        <v>65</v>
      </c>
      <c r="C697" s="6" t="s">
        <v>1145</v>
      </c>
      <c r="D697" s="6">
        <v>16</v>
      </c>
      <c r="E697" s="24">
        <v>158978.01999999999</v>
      </c>
      <c r="F697" s="6">
        <v>16</v>
      </c>
      <c r="G697" s="12">
        <v>0.02</v>
      </c>
      <c r="H697" s="12">
        <v>1.7999999999999999E-2</v>
      </c>
      <c r="I697" s="12">
        <v>-0.01</v>
      </c>
      <c r="J697" s="16">
        <f t="shared" si="50"/>
        <v>0</v>
      </c>
      <c r="K697" s="15">
        <f t="shared" si="51"/>
        <v>0</v>
      </c>
      <c r="L697" s="15">
        <f t="shared" si="52"/>
        <v>163429.40456</v>
      </c>
      <c r="M697" s="13" t="str">
        <f t="shared" si="53"/>
        <v>Strategic 3Y</v>
      </c>
      <c r="N697" s="13" t="str">
        <f t="shared" si="54"/>
        <v>PASS</v>
      </c>
    </row>
    <row r="698" spans="1:14">
      <c r="A698" s="11">
        <v>46784</v>
      </c>
      <c r="B698" s="6" t="s">
        <v>68</v>
      </c>
      <c r="C698" s="6" t="s">
        <v>1143</v>
      </c>
      <c r="D698" s="6">
        <v>19</v>
      </c>
      <c r="E698" s="24">
        <v>268141.8</v>
      </c>
      <c r="F698" s="6">
        <v>18</v>
      </c>
      <c r="G698" s="12">
        <v>0</v>
      </c>
      <c r="H698" s="12">
        <v>0.01</v>
      </c>
      <c r="I698" s="12">
        <v>-0.01</v>
      </c>
      <c r="J698" s="16">
        <f t="shared" si="50"/>
        <v>5.555555555555558E-2</v>
      </c>
      <c r="K698" s="15">
        <f t="shared" si="51"/>
        <v>14896.766666666672</v>
      </c>
      <c r="L698" s="15">
        <f t="shared" si="52"/>
        <v>283038.56666666665</v>
      </c>
      <c r="M698" s="13" t="str">
        <f t="shared" si="53"/>
        <v>Strategic 3Y</v>
      </c>
      <c r="N698" s="13" t="str">
        <f t="shared" si="54"/>
        <v>PASS</v>
      </c>
    </row>
    <row r="699" spans="1:14">
      <c r="A699" s="11">
        <v>46784</v>
      </c>
      <c r="B699" s="6" t="s">
        <v>68</v>
      </c>
      <c r="C699" s="6" t="s">
        <v>1144</v>
      </c>
      <c r="D699" s="6">
        <v>19</v>
      </c>
      <c r="E699" s="24">
        <v>90023.55</v>
      </c>
      <c r="F699" s="6">
        <v>18</v>
      </c>
      <c r="G699" s="12">
        <v>0</v>
      </c>
      <c r="H699" s="12">
        <v>-4.0000000000000001E-3</v>
      </c>
      <c r="I699" s="12">
        <v>-0.01</v>
      </c>
      <c r="J699" s="16">
        <f t="shared" si="50"/>
        <v>5.555555555555558E-2</v>
      </c>
      <c r="K699" s="15">
        <f t="shared" si="51"/>
        <v>5001.3083333333361</v>
      </c>
      <c r="L699" s="15">
        <f t="shared" si="52"/>
        <v>93764.528633333335</v>
      </c>
      <c r="M699" s="13" t="str">
        <f t="shared" si="53"/>
        <v>Strategic 3Y</v>
      </c>
      <c r="N699" s="13" t="str">
        <f t="shared" si="54"/>
        <v>PASS</v>
      </c>
    </row>
    <row r="700" spans="1:14">
      <c r="A700" s="11">
        <v>46784</v>
      </c>
      <c r="B700" s="6" t="s">
        <v>68</v>
      </c>
      <c r="C700" s="6" t="s">
        <v>1145</v>
      </c>
      <c r="D700" s="6">
        <v>19</v>
      </c>
      <c r="E700" s="24">
        <v>126628.01</v>
      </c>
      <c r="F700" s="6">
        <v>18</v>
      </c>
      <c r="G700" s="12">
        <v>0</v>
      </c>
      <c r="H700" s="12">
        <v>1.7999999999999999E-2</v>
      </c>
      <c r="I700" s="12">
        <v>-0.01</v>
      </c>
      <c r="J700" s="16">
        <f t="shared" si="50"/>
        <v>5.555555555555558E-2</v>
      </c>
      <c r="K700" s="15">
        <f t="shared" si="51"/>
        <v>7034.8894444444477</v>
      </c>
      <c r="L700" s="15">
        <f t="shared" si="52"/>
        <v>134675.92352444446</v>
      </c>
      <c r="M700" s="13" t="str">
        <f t="shared" si="53"/>
        <v>Strategic 3Y</v>
      </c>
      <c r="N700" s="13" t="str">
        <f t="shared" si="54"/>
        <v>PASS</v>
      </c>
    </row>
    <row r="701" spans="1:14">
      <c r="A701" s="11">
        <v>46784</v>
      </c>
      <c r="B701" s="6" t="s">
        <v>71</v>
      </c>
      <c r="C701" s="6" t="s">
        <v>1143</v>
      </c>
      <c r="D701" s="6">
        <v>14</v>
      </c>
      <c r="E701" s="24">
        <v>157905.43</v>
      </c>
      <c r="F701" s="6">
        <v>14</v>
      </c>
      <c r="G701" s="12">
        <v>8.0000000000000002E-3</v>
      </c>
      <c r="H701" s="12">
        <v>0.01</v>
      </c>
      <c r="I701" s="12">
        <v>-0.01</v>
      </c>
      <c r="J701" s="16">
        <f t="shared" si="50"/>
        <v>0</v>
      </c>
      <c r="K701" s="15">
        <f t="shared" si="51"/>
        <v>0</v>
      </c>
      <c r="L701" s="15">
        <f t="shared" si="52"/>
        <v>159168.67343999998</v>
      </c>
      <c r="M701" s="13" t="str">
        <f t="shared" si="53"/>
        <v>Strategic 3Y</v>
      </c>
      <c r="N701" s="13" t="str">
        <f t="shared" si="54"/>
        <v>PASS</v>
      </c>
    </row>
    <row r="702" spans="1:14">
      <c r="A702" s="11">
        <v>46784</v>
      </c>
      <c r="B702" s="6" t="s">
        <v>71</v>
      </c>
      <c r="C702" s="6" t="s">
        <v>1144</v>
      </c>
      <c r="D702" s="6">
        <v>14</v>
      </c>
      <c r="E702" s="24">
        <v>71484.740000000005</v>
      </c>
      <c r="F702" s="6">
        <v>14</v>
      </c>
      <c r="G702" s="12">
        <v>8.0000000000000002E-3</v>
      </c>
      <c r="H702" s="12">
        <v>-4.0000000000000001E-3</v>
      </c>
      <c r="I702" s="12">
        <v>-0.01</v>
      </c>
      <c r="J702" s="16">
        <f t="shared" si="50"/>
        <v>0</v>
      </c>
      <c r="K702" s="15">
        <f t="shared" si="51"/>
        <v>0</v>
      </c>
      <c r="L702" s="15">
        <f t="shared" si="52"/>
        <v>71055.831560000006</v>
      </c>
      <c r="M702" s="13" t="str">
        <f t="shared" si="53"/>
        <v>Strategic 3Y</v>
      </c>
      <c r="N702" s="13" t="str">
        <f t="shared" si="54"/>
        <v>PASS</v>
      </c>
    </row>
    <row r="703" spans="1:14">
      <c r="A703" s="11">
        <v>46784</v>
      </c>
      <c r="B703" s="6" t="s">
        <v>71</v>
      </c>
      <c r="C703" s="6" t="s">
        <v>1145</v>
      </c>
      <c r="D703" s="6">
        <v>14</v>
      </c>
      <c r="E703" s="24">
        <v>98988.98</v>
      </c>
      <c r="F703" s="6">
        <v>14</v>
      </c>
      <c r="G703" s="12">
        <v>8.0000000000000002E-3</v>
      </c>
      <c r="H703" s="12">
        <v>1.7999999999999999E-2</v>
      </c>
      <c r="I703" s="12">
        <v>-0.01</v>
      </c>
      <c r="J703" s="16">
        <f t="shared" si="50"/>
        <v>0</v>
      </c>
      <c r="K703" s="15">
        <f t="shared" si="51"/>
        <v>0</v>
      </c>
      <c r="L703" s="15">
        <f t="shared" si="52"/>
        <v>100572.80368</v>
      </c>
      <c r="M703" s="13" t="str">
        <f t="shared" si="53"/>
        <v>Strategic 3Y</v>
      </c>
      <c r="N703" s="13" t="str">
        <f t="shared" si="54"/>
        <v>PASS</v>
      </c>
    </row>
    <row r="704" spans="1:14">
      <c r="A704" s="11">
        <v>46784</v>
      </c>
      <c r="B704" s="6" t="s">
        <v>74</v>
      </c>
      <c r="C704" s="6" t="s">
        <v>1143</v>
      </c>
      <c r="D704" s="6">
        <v>58</v>
      </c>
      <c r="E704" s="24">
        <v>989077.03</v>
      </c>
      <c r="F704" s="6">
        <v>57</v>
      </c>
      <c r="G704" s="12">
        <v>0.01</v>
      </c>
      <c r="H704" s="12">
        <v>0.01</v>
      </c>
      <c r="I704" s="12">
        <v>-0.01</v>
      </c>
      <c r="J704" s="16">
        <f t="shared" si="50"/>
        <v>1.7543859649122862E-2</v>
      </c>
      <c r="K704" s="15">
        <f t="shared" si="51"/>
        <v>17352.228596491281</v>
      </c>
      <c r="L704" s="15">
        <f t="shared" si="52"/>
        <v>1016320.0288964913</v>
      </c>
      <c r="M704" s="13" t="str">
        <f t="shared" si="53"/>
        <v>Strategic 3Y</v>
      </c>
      <c r="N704" s="13" t="str">
        <f t="shared" si="54"/>
        <v>PASS</v>
      </c>
    </row>
    <row r="705" spans="1:14">
      <c r="A705" s="11">
        <v>46784</v>
      </c>
      <c r="B705" s="6" t="s">
        <v>74</v>
      </c>
      <c r="C705" s="6" t="s">
        <v>1144</v>
      </c>
      <c r="D705" s="6">
        <v>58</v>
      </c>
      <c r="E705" s="24">
        <v>417509.84</v>
      </c>
      <c r="F705" s="6">
        <v>57</v>
      </c>
      <c r="G705" s="12">
        <v>0.01</v>
      </c>
      <c r="H705" s="12">
        <v>-4.0000000000000001E-3</v>
      </c>
      <c r="I705" s="12">
        <v>-0.01</v>
      </c>
      <c r="J705" s="16">
        <f t="shared" si="50"/>
        <v>1.7543859649122862E-2</v>
      </c>
      <c r="K705" s="15">
        <f t="shared" si="51"/>
        <v>7324.7340350877421</v>
      </c>
      <c r="L705" s="15">
        <f t="shared" si="52"/>
        <v>423164.53467508778</v>
      </c>
      <c r="M705" s="13" t="str">
        <f t="shared" si="53"/>
        <v>Strategic 3Y</v>
      </c>
      <c r="N705" s="13" t="str">
        <f t="shared" si="54"/>
        <v>PASS</v>
      </c>
    </row>
    <row r="706" spans="1:14">
      <c r="A706" s="11">
        <v>46784</v>
      </c>
      <c r="B706" s="6" t="s">
        <v>74</v>
      </c>
      <c r="C706" s="6" t="s">
        <v>1145</v>
      </c>
      <c r="D706" s="6">
        <v>58</v>
      </c>
      <c r="E706" s="24">
        <v>656966.62</v>
      </c>
      <c r="F706" s="6">
        <v>57</v>
      </c>
      <c r="G706" s="12">
        <v>0.01</v>
      </c>
      <c r="H706" s="12">
        <v>1.7999999999999999E-2</v>
      </c>
      <c r="I706" s="12">
        <v>-0.01</v>
      </c>
      <c r="J706" s="16">
        <f t="shared" ref="J706:J769" si="55">IFERROR(D706/F706-1,0)</f>
        <v>1.7543859649122862E-2</v>
      </c>
      <c r="K706" s="15">
        <f t="shared" ref="K706:K769" si="56">E706*J706</f>
        <v>11525.730175438632</v>
      </c>
      <c r="L706" s="15">
        <f t="shared" ref="L706:L769" si="57">E706+K706+E706*(G706+H706+I706)</f>
        <v>680317.74933543871</v>
      </c>
      <c r="M706" s="13" t="str">
        <f t="shared" ref="M706:M769" si="58">IF(YEAR(A706)=2026,"Current forecast",IF(YEAR(A706)=2027,"Budget 1Y","Strategic 3Y"))</f>
        <v>Strategic 3Y</v>
      </c>
      <c r="N706" s="13" t="str">
        <f t="shared" ref="N706:N769" si="59">IF(L706&gt;=0,"PASS","FAIL")</f>
        <v>PASS</v>
      </c>
    </row>
    <row r="707" spans="1:14">
      <c r="A707" s="11">
        <v>46784</v>
      </c>
      <c r="B707" s="6" t="s">
        <v>77</v>
      </c>
      <c r="C707" s="6" t="s">
        <v>1143</v>
      </c>
      <c r="D707" s="6">
        <v>17</v>
      </c>
      <c r="E707" s="24">
        <v>230297.78</v>
      </c>
      <c r="F707" s="6">
        <v>15</v>
      </c>
      <c r="G707" s="12">
        <v>6.0000000000000001E-3</v>
      </c>
      <c r="H707" s="12">
        <v>0.01</v>
      </c>
      <c r="I707" s="12">
        <v>-0.01</v>
      </c>
      <c r="J707" s="16">
        <f t="shared" si="55"/>
        <v>0.1333333333333333</v>
      </c>
      <c r="K707" s="15">
        <f t="shared" si="56"/>
        <v>30706.370666666659</v>
      </c>
      <c r="L707" s="15">
        <f t="shared" si="57"/>
        <v>262385.93734666664</v>
      </c>
      <c r="M707" s="13" t="str">
        <f t="shared" si="58"/>
        <v>Strategic 3Y</v>
      </c>
      <c r="N707" s="13" t="str">
        <f t="shared" si="59"/>
        <v>PASS</v>
      </c>
    </row>
    <row r="708" spans="1:14">
      <c r="A708" s="11">
        <v>46784</v>
      </c>
      <c r="B708" s="6" t="s">
        <v>77</v>
      </c>
      <c r="C708" s="6" t="s">
        <v>1144</v>
      </c>
      <c r="D708" s="6">
        <v>17</v>
      </c>
      <c r="E708" s="24">
        <v>90600.78</v>
      </c>
      <c r="F708" s="6">
        <v>15</v>
      </c>
      <c r="G708" s="12">
        <v>6.0000000000000001E-3</v>
      </c>
      <c r="H708" s="12">
        <v>-4.0000000000000001E-3</v>
      </c>
      <c r="I708" s="12">
        <v>-0.01</v>
      </c>
      <c r="J708" s="16">
        <f t="shared" si="55"/>
        <v>0.1333333333333333</v>
      </c>
      <c r="K708" s="15">
        <f t="shared" si="56"/>
        <v>12080.103999999998</v>
      </c>
      <c r="L708" s="15">
        <f t="shared" si="57"/>
        <v>101956.07775999999</v>
      </c>
      <c r="M708" s="13" t="str">
        <f t="shared" si="58"/>
        <v>Strategic 3Y</v>
      </c>
      <c r="N708" s="13" t="str">
        <f t="shared" si="59"/>
        <v>PASS</v>
      </c>
    </row>
    <row r="709" spans="1:14">
      <c r="A709" s="11">
        <v>46784</v>
      </c>
      <c r="B709" s="6" t="s">
        <v>77</v>
      </c>
      <c r="C709" s="6" t="s">
        <v>1145</v>
      </c>
      <c r="D709" s="6">
        <v>17</v>
      </c>
      <c r="E709" s="24">
        <v>129169.60000000001</v>
      </c>
      <c r="F709" s="6">
        <v>15</v>
      </c>
      <c r="G709" s="12">
        <v>6.0000000000000001E-3</v>
      </c>
      <c r="H709" s="12">
        <v>1.7999999999999999E-2</v>
      </c>
      <c r="I709" s="12">
        <v>-0.01</v>
      </c>
      <c r="J709" s="16">
        <f t="shared" si="55"/>
        <v>0.1333333333333333</v>
      </c>
      <c r="K709" s="15">
        <f t="shared" si="56"/>
        <v>17222.613333333331</v>
      </c>
      <c r="L709" s="15">
        <f t="shared" si="57"/>
        <v>148200.58773333335</v>
      </c>
      <c r="M709" s="13" t="str">
        <f t="shared" si="58"/>
        <v>Strategic 3Y</v>
      </c>
      <c r="N709" s="13" t="str">
        <f t="shared" si="59"/>
        <v>PASS</v>
      </c>
    </row>
    <row r="710" spans="1:14">
      <c r="A710" s="11">
        <v>46784</v>
      </c>
      <c r="B710" s="6" t="s">
        <v>80</v>
      </c>
      <c r="C710" s="6" t="s">
        <v>1143</v>
      </c>
      <c r="D710" s="6">
        <v>19</v>
      </c>
      <c r="E710" s="24">
        <v>343432.67</v>
      </c>
      <c r="F710" s="6">
        <v>18</v>
      </c>
      <c r="G710" s="12">
        <v>4.0000000000000001E-3</v>
      </c>
      <c r="H710" s="12">
        <v>0.01</v>
      </c>
      <c r="I710" s="12">
        <v>-0.01</v>
      </c>
      <c r="J710" s="16">
        <f t="shared" si="55"/>
        <v>5.555555555555558E-2</v>
      </c>
      <c r="K710" s="15">
        <f t="shared" si="56"/>
        <v>19079.592777777787</v>
      </c>
      <c r="L710" s="15">
        <f t="shared" si="57"/>
        <v>363885.99345777777</v>
      </c>
      <c r="M710" s="13" t="str">
        <f t="shared" si="58"/>
        <v>Strategic 3Y</v>
      </c>
      <c r="N710" s="13" t="str">
        <f t="shared" si="59"/>
        <v>PASS</v>
      </c>
    </row>
    <row r="711" spans="1:14">
      <c r="A711" s="11">
        <v>46784</v>
      </c>
      <c r="B711" s="6" t="s">
        <v>80</v>
      </c>
      <c r="C711" s="6" t="s">
        <v>1144</v>
      </c>
      <c r="D711" s="6">
        <v>19</v>
      </c>
      <c r="E711" s="24">
        <v>114819.58</v>
      </c>
      <c r="F711" s="6">
        <v>18</v>
      </c>
      <c r="G711" s="12">
        <v>4.0000000000000001E-3</v>
      </c>
      <c r="H711" s="12">
        <v>-4.0000000000000001E-3</v>
      </c>
      <c r="I711" s="12">
        <v>-0.01</v>
      </c>
      <c r="J711" s="16">
        <f t="shared" si="55"/>
        <v>5.555555555555558E-2</v>
      </c>
      <c r="K711" s="15">
        <f t="shared" si="56"/>
        <v>6378.8655555555588</v>
      </c>
      <c r="L711" s="15">
        <f t="shared" si="57"/>
        <v>120050.24975555556</v>
      </c>
      <c r="M711" s="13" t="str">
        <f t="shared" si="58"/>
        <v>Strategic 3Y</v>
      </c>
      <c r="N711" s="13" t="str">
        <f t="shared" si="59"/>
        <v>PASS</v>
      </c>
    </row>
    <row r="712" spans="1:14">
      <c r="A712" s="11">
        <v>46784</v>
      </c>
      <c r="B712" s="6" t="s">
        <v>80</v>
      </c>
      <c r="C712" s="6" t="s">
        <v>1145</v>
      </c>
      <c r="D712" s="6">
        <v>19</v>
      </c>
      <c r="E712" s="24">
        <v>194446.35</v>
      </c>
      <c r="F712" s="6">
        <v>18</v>
      </c>
      <c r="G712" s="12">
        <v>4.0000000000000001E-3</v>
      </c>
      <c r="H712" s="12">
        <v>1.7999999999999999E-2</v>
      </c>
      <c r="I712" s="12">
        <v>-0.01</v>
      </c>
      <c r="J712" s="16">
        <f t="shared" si="55"/>
        <v>5.555555555555558E-2</v>
      </c>
      <c r="K712" s="15">
        <f t="shared" si="56"/>
        <v>10802.575000000004</v>
      </c>
      <c r="L712" s="15">
        <f t="shared" si="57"/>
        <v>207582.28120000003</v>
      </c>
      <c r="M712" s="13" t="str">
        <f t="shared" si="58"/>
        <v>Strategic 3Y</v>
      </c>
      <c r="N712" s="13" t="str">
        <f t="shared" si="59"/>
        <v>PASS</v>
      </c>
    </row>
    <row r="713" spans="1:14">
      <c r="A713" s="11">
        <v>46784</v>
      </c>
      <c r="B713" s="6" t="s">
        <v>82</v>
      </c>
      <c r="C713" s="6" t="s">
        <v>1143</v>
      </c>
      <c r="D713" s="6">
        <v>20</v>
      </c>
      <c r="E713" s="24">
        <v>286296.03000000003</v>
      </c>
      <c r="F713" s="6">
        <v>17</v>
      </c>
      <c r="G713" s="12">
        <v>1.4999999999999999E-2</v>
      </c>
      <c r="H713" s="12">
        <v>0.01</v>
      </c>
      <c r="I713" s="12">
        <v>-0.01</v>
      </c>
      <c r="J713" s="16">
        <f t="shared" si="55"/>
        <v>0.17647058823529416</v>
      </c>
      <c r="K713" s="15">
        <f t="shared" si="56"/>
        <v>50522.828823529431</v>
      </c>
      <c r="L713" s="15">
        <f t="shared" si="57"/>
        <v>341113.29927352944</v>
      </c>
      <c r="M713" s="13" t="str">
        <f t="shared" si="58"/>
        <v>Strategic 3Y</v>
      </c>
      <c r="N713" s="13" t="str">
        <f t="shared" si="59"/>
        <v>PASS</v>
      </c>
    </row>
    <row r="714" spans="1:14">
      <c r="A714" s="11">
        <v>46784</v>
      </c>
      <c r="B714" s="6" t="s">
        <v>82</v>
      </c>
      <c r="C714" s="6" t="s">
        <v>1144</v>
      </c>
      <c r="D714" s="6">
        <v>20</v>
      </c>
      <c r="E714" s="24">
        <v>96138.9</v>
      </c>
      <c r="F714" s="6">
        <v>17</v>
      </c>
      <c r="G714" s="12">
        <v>1.4999999999999999E-2</v>
      </c>
      <c r="H714" s="12">
        <v>-4.0000000000000001E-3</v>
      </c>
      <c r="I714" s="12">
        <v>-0.01</v>
      </c>
      <c r="J714" s="16">
        <f t="shared" si="55"/>
        <v>0.17647058823529416</v>
      </c>
      <c r="K714" s="15">
        <f t="shared" si="56"/>
        <v>16965.688235294121</v>
      </c>
      <c r="L714" s="15">
        <f t="shared" si="57"/>
        <v>113200.72713529412</v>
      </c>
      <c r="M714" s="13" t="str">
        <f t="shared" si="58"/>
        <v>Strategic 3Y</v>
      </c>
      <c r="N714" s="13" t="str">
        <f t="shared" si="59"/>
        <v>PASS</v>
      </c>
    </row>
    <row r="715" spans="1:14">
      <c r="A715" s="11">
        <v>46784</v>
      </c>
      <c r="B715" s="6" t="s">
        <v>82</v>
      </c>
      <c r="C715" s="6" t="s">
        <v>1145</v>
      </c>
      <c r="D715" s="6">
        <v>20</v>
      </c>
      <c r="E715" s="24">
        <v>157106.71</v>
      </c>
      <c r="F715" s="6">
        <v>17</v>
      </c>
      <c r="G715" s="12">
        <v>1.4999999999999999E-2</v>
      </c>
      <c r="H715" s="12">
        <v>1.7999999999999999E-2</v>
      </c>
      <c r="I715" s="12">
        <v>-0.01</v>
      </c>
      <c r="J715" s="16">
        <f t="shared" si="55"/>
        <v>0.17647058823529416</v>
      </c>
      <c r="K715" s="15">
        <f t="shared" si="56"/>
        <v>27724.713529411769</v>
      </c>
      <c r="L715" s="15">
        <f t="shared" si="57"/>
        <v>188444.87785941176</v>
      </c>
      <c r="M715" s="13" t="str">
        <f t="shared" si="58"/>
        <v>Strategic 3Y</v>
      </c>
      <c r="N715" s="13" t="str">
        <f t="shared" si="59"/>
        <v>PASS</v>
      </c>
    </row>
    <row r="716" spans="1:14">
      <c r="A716" s="11">
        <v>46784</v>
      </c>
      <c r="B716" s="6" t="s">
        <v>83</v>
      </c>
      <c r="C716" s="6" t="s">
        <v>1143</v>
      </c>
      <c r="D716" s="6">
        <v>24</v>
      </c>
      <c r="E716" s="24">
        <v>433888.98</v>
      </c>
      <c r="F716" s="6">
        <v>21</v>
      </c>
      <c r="G716" s="12">
        <v>5.0000000000000001E-3</v>
      </c>
      <c r="H716" s="12">
        <v>0.01</v>
      </c>
      <c r="I716" s="12">
        <v>-0.01</v>
      </c>
      <c r="J716" s="16">
        <f t="shared" si="55"/>
        <v>0.14285714285714279</v>
      </c>
      <c r="K716" s="15">
        <f t="shared" si="56"/>
        <v>61984.13999999997</v>
      </c>
      <c r="L716" s="15">
        <f t="shared" si="57"/>
        <v>498042.56489999994</v>
      </c>
      <c r="M716" s="13" t="str">
        <f t="shared" si="58"/>
        <v>Strategic 3Y</v>
      </c>
      <c r="N716" s="13" t="str">
        <f t="shared" si="59"/>
        <v>PASS</v>
      </c>
    </row>
    <row r="717" spans="1:14">
      <c r="A717" s="11">
        <v>46784</v>
      </c>
      <c r="B717" s="6" t="s">
        <v>83</v>
      </c>
      <c r="C717" s="6" t="s">
        <v>1144</v>
      </c>
      <c r="D717" s="6">
        <v>24</v>
      </c>
      <c r="E717" s="24">
        <v>148163.57</v>
      </c>
      <c r="F717" s="6">
        <v>21</v>
      </c>
      <c r="G717" s="12">
        <v>5.0000000000000001E-3</v>
      </c>
      <c r="H717" s="12">
        <v>-4.0000000000000001E-3</v>
      </c>
      <c r="I717" s="12">
        <v>-0.01</v>
      </c>
      <c r="J717" s="16">
        <f t="shared" si="55"/>
        <v>0.14285714285714279</v>
      </c>
      <c r="K717" s="15">
        <f t="shared" si="56"/>
        <v>21166.224285714277</v>
      </c>
      <c r="L717" s="15">
        <f t="shared" si="57"/>
        <v>167996.32215571427</v>
      </c>
      <c r="M717" s="13" t="str">
        <f t="shared" si="58"/>
        <v>Strategic 3Y</v>
      </c>
      <c r="N717" s="13" t="str">
        <f t="shared" si="59"/>
        <v>PASS</v>
      </c>
    </row>
    <row r="718" spans="1:14">
      <c r="A718" s="11">
        <v>46784</v>
      </c>
      <c r="B718" s="6" t="s">
        <v>83</v>
      </c>
      <c r="C718" s="6" t="s">
        <v>1145</v>
      </c>
      <c r="D718" s="6">
        <v>24</v>
      </c>
      <c r="E718" s="24">
        <v>204809.14</v>
      </c>
      <c r="F718" s="6">
        <v>21</v>
      </c>
      <c r="G718" s="12">
        <v>5.0000000000000001E-3</v>
      </c>
      <c r="H718" s="12">
        <v>1.7999999999999999E-2</v>
      </c>
      <c r="I718" s="12">
        <v>-0.01</v>
      </c>
      <c r="J718" s="16">
        <f t="shared" si="55"/>
        <v>0.14285714285714279</v>
      </c>
      <c r="K718" s="15">
        <f t="shared" si="56"/>
        <v>29258.448571428562</v>
      </c>
      <c r="L718" s="15">
        <f t="shared" si="57"/>
        <v>236730.10739142858</v>
      </c>
      <c r="M718" s="13" t="str">
        <f t="shared" si="58"/>
        <v>Strategic 3Y</v>
      </c>
      <c r="N718" s="13" t="str">
        <f t="shared" si="59"/>
        <v>PASS</v>
      </c>
    </row>
    <row r="719" spans="1:14">
      <c r="A719" s="11">
        <v>46784</v>
      </c>
      <c r="B719" s="6" t="s">
        <v>84</v>
      </c>
      <c r="C719" s="6" t="s">
        <v>1143</v>
      </c>
      <c r="D719" s="6">
        <v>24</v>
      </c>
      <c r="E719" s="24">
        <v>563232.77</v>
      </c>
      <c r="F719" s="6">
        <v>26</v>
      </c>
      <c r="G719" s="12">
        <v>1.2E-2</v>
      </c>
      <c r="H719" s="12">
        <v>0.01</v>
      </c>
      <c r="I719" s="12">
        <v>-0.01</v>
      </c>
      <c r="J719" s="16">
        <f t="shared" si="55"/>
        <v>-7.6923076923076872E-2</v>
      </c>
      <c r="K719" s="15">
        <f t="shared" si="56"/>
        <v>-43325.597692307667</v>
      </c>
      <c r="L719" s="15">
        <f t="shared" si="57"/>
        <v>526665.96554769238</v>
      </c>
      <c r="M719" s="13" t="str">
        <f t="shared" si="58"/>
        <v>Strategic 3Y</v>
      </c>
      <c r="N719" s="13" t="str">
        <f t="shared" si="59"/>
        <v>PASS</v>
      </c>
    </row>
    <row r="720" spans="1:14">
      <c r="A720" s="11">
        <v>46784</v>
      </c>
      <c r="B720" s="6" t="s">
        <v>84</v>
      </c>
      <c r="C720" s="6" t="s">
        <v>1144</v>
      </c>
      <c r="D720" s="6">
        <v>24</v>
      </c>
      <c r="E720" s="24">
        <v>187000.05</v>
      </c>
      <c r="F720" s="6">
        <v>26</v>
      </c>
      <c r="G720" s="12">
        <v>1.2E-2</v>
      </c>
      <c r="H720" s="12">
        <v>-4.0000000000000001E-3</v>
      </c>
      <c r="I720" s="12">
        <v>-0.01</v>
      </c>
      <c r="J720" s="16">
        <f t="shared" si="55"/>
        <v>-7.6923076923076872E-2</v>
      </c>
      <c r="K720" s="15">
        <f t="shared" si="56"/>
        <v>-14384.61923076922</v>
      </c>
      <c r="L720" s="15">
        <f t="shared" si="57"/>
        <v>172241.43066923076</v>
      </c>
      <c r="M720" s="13" t="str">
        <f t="shared" si="58"/>
        <v>Strategic 3Y</v>
      </c>
      <c r="N720" s="13" t="str">
        <f t="shared" si="59"/>
        <v>PASS</v>
      </c>
    </row>
    <row r="721" spans="1:14">
      <c r="A721" s="11">
        <v>46784</v>
      </c>
      <c r="B721" s="6" t="s">
        <v>84</v>
      </c>
      <c r="C721" s="6" t="s">
        <v>1145</v>
      </c>
      <c r="D721" s="6">
        <v>24</v>
      </c>
      <c r="E721" s="24">
        <v>260062.96</v>
      </c>
      <c r="F721" s="6">
        <v>26</v>
      </c>
      <c r="G721" s="12">
        <v>1.2E-2</v>
      </c>
      <c r="H721" s="12">
        <v>1.7999999999999999E-2</v>
      </c>
      <c r="I721" s="12">
        <v>-0.01</v>
      </c>
      <c r="J721" s="16">
        <f t="shared" si="55"/>
        <v>-7.6923076923076872E-2</v>
      </c>
      <c r="K721" s="15">
        <f t="shared" si="56"/>
        <v>-20004.843076923062</v>
      </c>
      <c r="L721" s="15">
        <f t="shared" si="57"/>
        <v>245259.37612307692</v>
      </c>
      <c r="M721" s="13" t="str">
        <f t="shared" si="58"/>
        <v>Strategic 3Y</v>
      </c>
      <c r="N721" s="13" t="str">
        <f t="shared" si="59"/>
        <v>PASS</v>
      </c>
    </row>
    <row r="722" spans="1:14">
      <c r="A722" s="11">
        <v>46813</v>
      </c>
      <c r="B722" s="6" t="s">
        <v>53</v>
      </c>
      <c r="C722" s="6" t="s">
        <v>1143</v>
      </c>
      <c r="D722" s="6">
        <v>8</v>
      </c>
      <c r="E722" s="24">
        <v>172714.56</v>
      </c>
      <c r="F722" s="6">
        <v>8</v>
      </c>
      <c r="G722" s="12">
        <v>1.7999999999999999E-2</v>
      </c>
      <c r="H722" s="12">
        <v>0.01</v>
      </c>
      <c r="I722" s="12">
        <v>-0.01</v>
      </c>
      <c r="J722" s="16">
        <f t="shared" si="55"/>
        <v>0</v>
      </c>
      <c r="K722" s="15">
        <f t="shared" si="56"/>
        <v>0</v>
      </c>
      <c r="L722" s="15">
        <f t="shared" si="57"/>
        <v>175823.42207999999</v>
      </c>
      <c r="M722" s="13" t="str">
        <f t="shared" si="58"/>
        <v>Strategic 3Y</v>
      </c>
      <c r="N722" s="13" t="str">
        <f t="shared" si="59"/>
        <v>PASS</v>
      </c>
    </row>
    <row r="723" spans="1:14">
      <c r="A723" s="11">
        <v>46813</v>
      </c>
      <c r="B723" s="6" t="s">
        <v>53</v>
      </c>
      <c r="C723" s="6" t="s">
        <v>1144</v>
      </c>
      <c r="D723" s="6">
        <v>8</v>
      </c>
      <c r="E723" s="24">
        <v>52990.53</v>
      </c>
      <c r="F723" s="6">
        <v>8</v>
      </c>
      <c r="G723" s="12">
        <v>1.7999999999999999E-2</v>
      </c>
      <c r="H723" s="12">
        <v>-4.0000000000000001E-3</v>
      </c>
      <c r="I723" s="12">
        <v>-0.01</v>
      </c>
      <c r="J723" s="16">
        <f t="shared" si="55"/>
        <v>0</v>
      </c>
      <c r="K723" s="15">
        <f t="shared" si="56"/>
        <v>0</v>
      </c>
      <c r="L723" s="15">
        <f t="shared" si="57"/>
        <v>53202.492119999995</v>
      </c>
      <c r="M723" s="13" t="str">
        <f t="shared" si="58"/>
        <v>Strategic 3Y</v>
      </c>
      <c r="N723" s="13" t="str">
        <f t="shared" si="59"/>
        <v>PASS</v>
      </c>
    </row>
    <row r="724" spans="1:14">
      <c r="A724" s="11">
        <v>46813</v>
      </c>
      <c r="B724" s="6" t="s">
        <v>53</v>
      </c>
      <c r="C724" s="6" t="s">
        <v>1145</v>
      </c>
      <c r="D724" s="6">
        <v>8</v>
      </c>
      <c r="E724" s="24">
        <v>93281.88</v>
      </c>
      <c r="F724" s="6">
        <v>8</v>
      </c>
      <c r="G724" s="12">
        <v>1.7999999999999999E-2</v>
      </c>
      <c r="H724" s="12">
        <v>1.7999999999999999E-2</v>
      </c>
      <c r="I724" s="12">
        <v>-0.01</v>
      </c>
      <c r="J724" s="16">
        <f t="shared" si="55"/>
        <v>0</v>
      </c>
      <c r="K724" s="15">
        <f t="shared" si="56"/>
        <v>0</v>
      </c>
      <c r="L724" s="15">
        <f t="shared" si="57"/>
        <v>95707.208880000006</v>
      </c>
      <c r="M724" s="13" t="str">
        <f t="shared" si="58"/>
        <v>Strategic 3Y</v>
      </c>
      <c r="N724" s="13" t="str">
        <f t="shared" si="59"/>
        <v>PASS</v>
      </c>
    </row>
    <row r="725" spans="1:14">
      <c r="A725" s="11">
        <v>46813</v>
      </c>
      <c r="B725" s="6" t="s">
        <v>57</v>
      </c>
      <c r="C725" s="6" t="s">
        <v>1143</v>
      </c>
      <c r="D725" s="6">
        <v>9</v>
      </c>
      <c r="E725" s="24">
        <v>153015.23000000001</v>
      </c>
      <c r="F725" s="6">
        <v>10</v>
      </c>
      <c r="G725" s="12">
        <v>6.0000000000000001E-3</v>
      </c>
      <c r="H725" s="12">
        <v>0.01</v>
      </c>
      <c r="I725" s="12">
        <v>-0.01</v>
      </c>
      <c r="J725" s="16">
        <f t="shared" si="55"/>
        <v>-9.9999999999999978E-2</v>
      </c>
      <c r="K725" s="15">
        <f t="shared" si="56"/>
        <v>-15301.522999999997</v>
      </c>
      <c r="L725" s="15">
        <f t="shared" si="57"/>
        <v>138631.79838000002</v>
      </c>
      <c r="M725" s="13" t="str">
        <f t="shared" si="58"/>
        <v>Strategic 3Y</v>
      </c>
      <c r="N725" s="13" t="str">
        <f t="shared" si="59"/>
        <v>PASS</v>
      </c>
    </row>
    <row r="726" spans="1:14">
      <c r="A726" s="11">
        <v>46813</v>
      </c>
      <c r="B726" s="6" t="s">
        <v>57</v>
      </c>
      <c r="C726" s="6" t="s">
        <v>1144</v>
      </c>
      <c r="D726" s="6">
        <v>9</v>
      </c>
      <c r="E726" s="24">
        <v>52191.02</v>
      </c>
      <c r="F726" s="6">
        <v>10</v>
      </c>
      <c r="G726" s="12">
        <v>6.0000000000000001E-3</v>
      </c>
      <c r="H726" s="12">
        <v>-4.0000000000000001E-3</v>
      </c>
      <c r="I726" s="12">
        <v>-0.01</v>
      </c>
      <c r="J726" s="16">
        <f t="shared" si="55"/>
        <v>-9.9999999999999978E-2</v>
      </c>
      <c r="K726" s="15">
        <f t="shared" si="56"/>
        <v>-5219.101999999999</v>
      </c>
      <c r="L726" s="15">
        <f t="shared" si="57"/>
        <v>46554.389839999996</v>
      </c>
      <c r="M726" s="13" t="str">
        <f t="shared" si="58"/>
        <v>Strategic 3Y</v>
      </c>
      <c r="N726" s="13" t="str">
        <f t="shared" si="59"/>
        <v>PASS</v>
      </c>
    </row>
    <row r="727" spans="1:14">
      <c r="A727" s="11">
        <v>46813</v>
      </c>
      <c r="B727" s="6" t="s">
        <v>57</v>
      </c>
      <c r="C727" s="6" t="s">
        <v>1145</v>
      </c>
      <c r="D727" s="6">
        <v>9</v>
      </c>
      <c r="E727" s="24">
        <v>66906.17</v>
      </c>
      <c r="F727" s="6">
        <v>10</v>
      </c>
      <c r="G727" s="12">
        <v>6.0000000000000001E-3</v>
      </c>
      <c r="H727" s="12">
        <v>1.7999999999999999E-2</v>
      </c>
      <c r="I727" s="12">
        <v>-0.01</v>
      </c>
      <c r="J727" s="16">
        <f t="shared" si="55"/>
        <v>-9.9999999999999978E-2</v>
      </c>
      <c r="K727" s="15">
        <f t="shared" si="56"/>
        <v>-6690.6169999999984</v>
      </c>
      <c r="L727" s="15">
        <f t="shared" si="57"/>
        <v>61152.239379999999</v>
      </c>
      <c r="M727" s="13" t="str">
        <f t="shared" si="58"/>
        <v>Strategic 3Y</v>
      </c>
      <c r="N727" s="13" t="str">
        <f t="shared" si="59"/>
        <v>PASS</v>
      </c>
    </row>
    <row r="728" spans="1:14">
      <c r="A728" s="11">
        <v>46813</v>
      </c>
      <c r="B728" s="6" t="s">
        <v>61</v>
      </c>
      <c r="C728" s="6" t="s">
        <v>1143</v>
      </c>
      <c r="D728" s="6">
        <v>9</v>
      </c>
      <c r="E728" s="24">
        <v>110585.89</v>
      </c>
      <c r="F728" s="6">
        <v>8</v>
      </c>
      <c r="G728" s="12">
        <v>0</v>
      </c>
      <c r="H728" s="12">
        <v>0.01</v>
      </c>
      <c r="I728" s="12">
        <v>-0.01</v>
      </c>
      <c r="J728" s="16">
        <f t="shared" si="55"/>
        <v>0.125</v>
      </c>
      <c r="K728" s="15">
        <f t="shared" si="56"/>
        <v>13823.23625</v>
      </c>
      <c r="L728" s="15">
        <f t="shared" si="57"/>
        <v>124409.12625</v>
      </c>
      <c r="M728" s="13" t="str">
        <f t="shared" si="58"/>
        <v>Strategic 3Y</v>
      </c>
      <c r="N728" s="13" t="str">
        <f t="shared" si="59"/>
        <v>PASS</v>
      </c>
    </row>
    <row r="729" spans="1:14">
      <c r="A729" s="11">
        <v>46813</v>
      </c>
      <c r="B729" s="6" t="s">
        <v>61</v>
      </c>
      <c r="C729" s="6" t="s">
        <v>1144</v>
      </c>
      <c r="D729" s="6">
        <v>9</v>
      </c>
      <c r="E729" s="24">
        <v>48938.41</v>
      </c>
      <c r="F729" s="6">
        <v>8</v>
      </c>
      <c r="G729" s="12">
        <v>0</v>
      </c>
      <c r="H729" s="12">
        <v>-4.0000000000000001E-3</v>
      </c>
      <c r="I729" s="12">
        <v>-0.01</v>
      </c>
      <c r="J729" s="16">
        <f t="shared" si="55"/>
        <v>0.125</v>
      </c>
      <c r="K729" s="15">
        <f t="shared" si="56"/>
        <v>6117.3012500000004</v>
      </c>
      <c r="L729" s="15">
        <f t="shared" si="57"/>
        <v>54370.573510000009</v>
      </c>
      <c r="M729" s="13" t="str">
        <f t="shared" si="58"/>
        <v>Strategic 3Y</v>
      </c>
      <c r="N729" s="13" t="str">
        <f t="shared" si="59"/>
        <v>PASS</v>
      </c>
    </row>
    <row r="730" spans="1:14">
      <c r="A730" s="11">
        <v>46813</v>
      </c>
      <c r="B730" s="6" t="s">
        <v>61</v>
      </c>
      <c r="C730" s="6" t="s">
        <v>1145</v>
      </c>
      <c r="D730" s="6">
        <v>9</v>
      </c>
      <c r="E730" s="24">
        <v>61617.09</v>
      </c>
      <c r="F730" s="6">
        <v>8</v>
      </c>
      <c r="G730" s="12">
        <v>0</v>
      </c>
      <c r="H730" s="12">
        <v>1.7999999999999999E-2</v>
      </c>
      <c r="I730" s="12">
        <v>-0.01</v>
      </c>
      <c r="J730" s="16">
        <f t="shared" si="55"/>
        <v>0.125</v>
      </c>
      <c r="K730" s="15">
        <f t="shared" si="56"/>
        <v>7702.1362499999996</v>
      </c>
      <c r="L730" s="15">
        <f t="shared" si="57"/>
        <v>69812.16296999999</v>
      </c>
      <c r="M730" s="13" t="str">
        <f t="shared" si="58"/>
        <v>Strategic 3Y</v>
      </c>
      <c r="N730" s="13" t="str">
        <f t="shared" si="59"/>
        <v>PASS</v>
      </c>
    </row>
    <row r="731" spans="1:14">
      <c r="A731" s="11">
        <v>46813</v>
      </c>
      <c r="B731" s="6" t="s">
        <v>65</v>
      </c>
      <c r="C731" s="6" t="s">
        <v>1143</v>
      </c>
      <c r="D731" s="6">
        <v>16</v>
      </c>
      <c r="E731" s="24">
        <v>271091.74</v>
      </c>
      <c r="F731" s="6">
        <v>16</v>
      </c>
      <c r="G731" s="12">
        <v>0.02</v>
      </c>
      <c r="H731" s="12">
        <v>0.01</v>
      </c>
      <c r="I731" s="12">
        <v>-0.01</v>
      </c>
      <c r="J731" s="16">
        <f t="shared" si="55"/>
        <v>0</v>
      </c>
      <c r="K731" s="15">
        <f t="shared" si="56"/>
        <v>0</v>
      </c>
      <c r="L731" s="15">
        <f t="shared" si="57"/>
        <v>276513.5748</v>
      </c>
      <c r="M731" s="13" t="str">
        <f t="shared" si="58"/>
        <v>Strategic 3Y</v>
      </c>
      <c r="N731" s="13" t="str">
        <f t="shared" si="59"/>
        <v>PASS</v>
      </c>
    </row>
    <row r="732" spans="1:14">
      <c r="A732" s="11">
        <v>46813</v>
      </c>
      <c r="B732" s="6" t="s">
        <v>65</v>
      </c>
      <c r="C732" s="6" t="s">
        <v>1144</v>
      </c>
      <c r="D732" s="6">
        <v>16</v>
      </c>
      <c r="E732" s="24">
        <v>103134.31</v>
      </c>
      <c r="F732" s="6">
        <v>16</v>
      </c>
      <c r="G732" s="12">
        <v>0.02</v>
      </c>
      <c r="H732" s="12">
        <v>-4.0000000000000001E-3</v>
      </c>
      <c r="I732" s="12">
        <v>-0.01</v>
      </c>
      <c r="J732" s="16">
        <f t="shared" si="55"/>
        <v>0</v>
      </c>
      <c r="K732" s="15">
        <f t="shared" si="56"/>
        <v>0</v>
      </c>
      <c r="L732" s="15">
        <f t="shared" si="57"/>
        <v>103753.11585999999</v>
      </c>
      <c r="M732" s="13" t="str">
        <f t="shared" si="58"/>
        <v>Strategic 3Y</v>
      </c>
      <c r="N732" s="13" t="str">
        <f t="shared" si="59"/>
        <v>PASS</v>
      </c>
    </row>
    <row r="733" spans="1:14">
      <c r="A733" s="11">
        <v>46813</v>
      </c>
      <c r="B733" s="6" t="s">
        <v>65</v>
      </c>
      <c r="C733" s="6" t="s">
        <v>1145</v>
      </c>
      <c r="D733" s="6">
        <v>16</v>
      </c>
      <c r="E733" s="24">
        <v>153338.79999999999</v>
      </c>
      <c r="F733" s="6">
        <v>16</v>
      </c>
      <c r="G733" s="12">
        <v>0.02</v>
      </c>
      <c r="H733" s="12">
        <v>1.7999999999999999E-2</v>
      </c>
      <c r="I733" s="12">
        <v>-0.01</v>
      </c>
      <c r="J733" s="16">
        <f t="shared" si="55"/>
        <v>0</v>
      </c>
      <c r="K733" s="15">
        <f t="shared" si="56"/>
        <v>0</v>
      </c>
      <c r="L733" s="15">
        <f t="shared" si="57"/>
        <v>157632.28639999998</v>
      </c>
      <c r="M733" s="13" t="str">
        <f t="shared" si="58"/>
        <v>Strategic 3Y</v>
      </c>
      <c r="N733" s="13" t="str">
        <f t="shared" si="59"/>
        <v>PASS</v>
      </c>
    </row>
    <row r="734" spans="1:14">
      <c r="A734" s="11">
        <v>46813</v>
      </c>
      <c r="B734" s="6" t="s">
        <v>68</v>
      </c>
      <c r="C734" s="6" t="s">
        <v>1143</v>
      </c>
      <c r="D734" s="6">
        <v>19</v>
      </c>
      <c r="E734" s="24">
        <v>271449.09000000003</v>
      </c>
      <c r="F734" s="6">
        <v>18</v>
      </c>
      <c r="G734" s="12">
        <v>0</v>
      </c>
      <c r="H734" s="12">
        <v>0.01</v>
      </c>
      <c r="I734" s="12">
        <v>-0.01</v>
      </c>
      <c r="J734" s="16">
        <f t="shared" si="55"/>
        <v>5.555555555555558E-2</v>
      </c>
      <c r="K734" s="15">
        <f t="shared" si="56"/>
        <v>15080.505000000008</v>
      </c>
      <c r="L734" s="15">
        <f t="shared" si="57"/>
        <v>286529.59500000003</v>
      </c>
      <c r="M734" s="13" t="str">
        <f t="shared" si="58"/>
        <v>Strategic 3Y</v>
      </c>
      <c r="N734" s="13" t="str">
        <f t="shared" si="59"/>
        <v>PASS</v>
      </c>
    </row>
    <row r="735" spans="1:14">
      <c r="A735" s="11">
        <v>46813</v>
      </c>
      <c r="B735" s="6" t="s">
        <v>68</v>
      </c>
      <c r="C735" s="6" t="s">
        <v>1144</v>
      </c>
      <c r="D735" s="6">
        <v>19</v>
      </c>
      <c r="E735" s="24">
        <v>98261.93</v>
      </c>
      <c r="F735" s="6">
        <v>18</v>
      </c>
      <c r="G735" s="12">
        <v>0</v>
      </c>
      <c r="H735" s="12">
        <v>-4.0000000000000001E-3</v>
      </c>
      <c r="I735" s="12">
        <v>-0.01</v>
      </c>
      <c r="J735" s="16">
        <f t="shared" si="55"/>
        <v>5.555555555555558E-2</v>
      </c>
      <c r="K735" s="15">
        <f t="shared" si="56"/>
        <v>5458.9961111111134</v>
      </c>
      <c r="L735" s="15">
        <f t="shared" si="57"/>
        <v>102345.25909111112</v>
      </c>
      <c r="M735" s="13" t="str">
        <f t="shared" si="58"/>
        <v>Strategic 3Y</v>
      </c>
      <c r="N735" s="13" t="str">
        <f t="shared" si="59"/>
        <v>PASS</v>
      </c>
    </row>
    <row r="736" spans="1:14">
      <c r="A736" s="11">
        <v>46813</v>
      </c>
      <c r="B736" s="6" t="s">
        <v>68</v>
      </c>
      <c r="C736" s="6" t="s">
        <v>1145</v>
      </c>
      <c r="D736" s="6">
        <v>19</v>
      </c>
      <c r="E736" s="24">
        <v>134636.20000000001</v>
      </c>
      <c r="F736" s="6">
        <v>18</v>
      </c>
      <c r="G736" s="12">
        <v>0</v>
      </c>
      <c r="H736" s="12">
        <v>1.7999999999999999E-2</v>
      </c>
      <c r="I736" s="12">
        <v>-0.01</v>
      </c>
      <c r="J736" s="16">
        <f t="shared" si="55"/>
        <v>5.555555555555558E-2</v>
      </c>
      <c r="K736" s="15">
        <f t="shared" si="56"/>
        <v>7479.7888888888929</v>
      </c>
      <c r="L736" s="15">
        <f t="shared" si="57"/>
        <v>143193.07848888892</v>
      </c>
      <c r="M736" s="13" t="str">
        <f t="shared" si="58"/>
        <v>Strategic 3Y</v>
      </c>
      <c r="N736" s="13" t="str">
        <f t="shared" si="59"/>
        <v>PASS</v>
      </c>
    </row>
    <row r="737" spans="1:14">
      <c r="A737" s="11">
        <v>46813</v>
      </c>
      <c r="B737" s="6" t="s">
        <v>71</v>
      </c>
      <c r="C737" s="6" t="s">
        <v>1143</v>
      </c>
      <c r="D737" s="6">
        <v>14</v>
      </c>
      <c r="E737" s="24">
        <v>186880.21</v>
      </c>
      <c r="F737" s="6">
        <v>14</v>
      </c>
      <c r="G737" s="12">
        <v>8.0000000000000002E-3</v>
      </c>
      <c r="H737" s="12">
        <v>0.01</v>
      </c>
      <c r="I737" s="12">
        <v>-0.01</v>
      </c>
      <c r="J737" s="16">
        <f t="shared" si="55"/>
        <v>0</v>
      </c>
      <c r="K737" s="15">
        <f t="shared" si="56"/>
        <v>0</v>
      </c>
      <c r="L737" s="15">
        <f t="shared" si="57"/>
        <v>188375.25167999999</v>
      </c>
      <c r="M737" s="13" t="str">
        <f t="shared" si="58"/>
        <v>Strategic 3Y</v>
      </c>
      <c r="N737" s="13" t="str">
        <f t="shared" si="59"/>
        <v>PASS</v>
      </c>
    </row>
    <row r="738" spans="1:14">
      <c r="A738" s="11">
        <v>46813</v>
      </c>
      <c r="B738" s="6" t="s">
        <v>71</v>
      </c>
      <c r="C738" s="6" t="s">
        <v>1144</v>
      </c>
      <c r="D738" s="6">
        <v>14</v>
      </c>
      <c r="E738" s="24">
        <v>63213.85</v>
      </c>
      <c r="F738" s="6">
        <v>14</v>
      </c>
      <c r="G738" s="12">
        <v>8.0000000000000002E-3</v>
      </c>
      <c r="H738" s="12">
        <v>-4.0000000000000001E-3</v>
      </c>
      <c r="I738" s="12">
        <v>-0.01</v>
      </c>
      <c r="J738" s="16">
        <f t="shared" si="55"/>
        <v>0</v>
      </c>
      <c r="K738" s="15">
        <f t="shared" si="56"/>
        <v>0</v>
      </c>
      <c r="L738" s="15">
        <f t="shared" si="57"/>
        <v>62834.566899999998</v>
      </c>
      <c r="M738" s="13" t="str">
        <f t="shared" si="58"/>
        <v>Strategic 3Y</v>
      </c>
      <c r="N738" s="13" t="str">
        <f t="shared" si="59"/>
        <v>PASS</v>
      </c>
    </row>
    <row r="739" spans="1:14">
      <c r="A739" s="11">
        <v>46813</v>
      </c>
      <c r="B739" s="6" t="s">
        <v>71</v>
      </c>
      <c r="C739" s="6" t="s">
        <v>1145</v>
      </c>
      <c r="D739" s="6">
        <v>14</v>
      </c>
      <c r="E739" s="24">
        <v>98360.97</v>
      </c>
      <c r="F739" s="6">
        <v>14</v>
      </c>
      <c r="G739" s="12">
        <v>8.0000000000000002E-3</v>
      </c>
      <c r="H739" s="12">
        <v>1.7999999999999999E-2</v>
      </c>
      <c r="I739" s="12">
        <v>-0.01</v>
      </c>
      <c r="J739" s="16">
        <f t="shared" si="55"/>
        <v>0</v>
      </c>
      <c r="K739" s="15">
        <f t="shared" si="56"/>
        <v>0</v>
      </c>
      <c r="L739" s="15">
        <f t="shared" si="57"/>
        <v>99934.745519999997</v>
      </c>
      <c r="M739" s="13" t="str">
        <f t="shared" si="58"/>
        <v>Strategic 3Y</v>
      </c>
      <c r="N739" s="13" t="str">
        <f t="shared" si="59"/>
        <v>PASS</v>
      </c>
    </row>
    <row r="740" spans="1:14">
      <c r="A740" s="11">
        <v>46813</v>
      </c>
      <c r="B740" s="6" t="s">
        <v>74</v>
      </c>
      <c r="C740" s="6" t="s">
        <v>1143</v>
      </c>
      <c r="D740" s="6">
        <v>58</v>
      </c>
      <c r="E740" s="24">
        <v>1139546.44</v>
      </c>
      <c r="F740" s="6">
        <v>57</v>
      </c>
      <c r="G740" s="12">
        <v>0.01</v>
      </c>
      <c r="H740" s="12">
        <v>0.01</v>
      </c>
      <c r="I740" s="12">
        <v>-0.01</v>
      </c>
      <c r="J740" s="16">
        <f t="shared" si="55"/>
        <v>1.7543859649122862E-2</v>
      </c>
      <c r="K740" s="15">
        <f t="shared" si="56"/>
        <v>19992.042807017606</v>
      </c>
      <c r="L740" s="15">
        <f t="shared" si="57"/>
        <v>1170933.9472070176</v>
      </c>
      <c r="M740" s="13" t="str">
        <f t="shared" si="58"/>
        <v>Strategic 3Y</v>
      </c>
      <c r="N740" s="13" t="str">
        <f t="shared" si="59"/>
        <v>PASS</v>
      </c>
    </row>
    <row r="741" spans="1:14">
      <c r="A741" s="11">
        <v>46813</v>
      </c>
      <c r="B741" s="6" t="s">
        <v>74</v>
      </c>
      <c r="C741" s="6" t="s">
        <v>1144</v>
      </c>
      <c r="D741" s="6">
        <v>58</v>
      </c>
      <c r="E741" s="24">
        <v>392929.31</v>
      </c>
      <c r="F741" s="6">
        <v>57</v>
      </c>
      <c r="G741" s="12">
        <v>0.01</v>
      </c>
      <c r="H741" s="12">
        <v>-4.0000000000000001E-3</v>
      </c>
      <c r="I741" s="12">
        <v>-0.01</v>
      </c>
      <c r="J741" s="16">
        <f t="shared" si="55"/>
        <v>1.7543859649122862E-2</v>
      </c>
      <c r="K741" s="15">
        <f t="shared" si="56"/>
        <v>6893.4966666666878</v>
      </c>
      <c r="L741" s="15">
        <f t="shared" si="57"/>
        <v>398251.08942666667</v>
      </c>
      <c r="M741" s="13" t="str">
        <f t="shared" si="58"/>
        <v>Strategic 3Y</v>
      </c>
      <c r="N741" s="13" t="str">
        <f t="shared" si="59"/>
        <v>PASS</v>
      </c>
    </row>
    <row r="742" spans="1:14">
      <c r="A742" s="11">
        <v>46813</v>
      </c>
      <c r="B742" s="6" t="s">
        <v>74</v>
      </c>
      <c r="C742" s="6" t="s">
        <v>1145</v>
      </c>
      <c r="D742" s="6">
        <v>58</v>
      </c>
      <c r="E742" s="24">
        <v>658872.96</v>
      </c>
      <c r="F742" s="6">
        <v>57</v>
      </c>
      <c r="G742" s="12">
        <v>0.01</v>
      </c>
      <c r="H742" s="12">
        <v>1.7999999999999999E-2</v>
      </c>
      <c r="I742" s="12">
        <v>-0.01</v>
      </c>
      <c r="J742" s="16">
        <f t="shared" si="55"/>
        <v>1.7543859649122862E-2</v>
      </c>
      <c r="K742" s="15">
        <f t="shared" si="56"/>
        <v>11559.17473684214</v>
      </c>
      <c r="L742" s="15">
        <f t="shared" si="57"/>
        <v>682291.84801684215</v>
      </c>
      <c r="M742" s="13" t="str">
        <f t="shared" si="58"/>
        <v>Strategic 3Y</v>
      </c>
      <c r="N742" s="13" t="str">
        <f t="shared" si="59"/>
        <v>PASS</v>
      </c>
    </row>
    <row r="743" spans="1:14">
      <c r="A743" s="11">
        <v>46813</v>
      </c>
      <c r="B743" s="6" t="s">
        <v>77</v>
      </c>
      <c r="C743" s="6" t="s">
        <v>1143</v>
      </c>
      <c r="D743" s="6">
        <v>17</v>
      </c>
      <c r="E743" s="24">
        <v>248782.66</v>
      </c>
      <c r="F743" s="6">
        <v>15</v>
      </c>
      <c r="G743" s="12">
        <v>6.0000000000000001E-3</v>
      </c>
      <c r="H743" s="12">
        <v>0.01</v>
      </c>
      <c r="I743" s="12">
        <v>-0.01</v>
      </c>
      <c r="J743" s="16">
        <f t="shared" si="55"/>
        <v>0.1333333333333333</v>
      </c>
      <c r="K743" s="15">
        <f t="shared" si="56"/>
        <v>33171.021333333323</v>
      </c>
      <c r="L743" s="15">
        <f t="shared" si="57"/>
        <v>283446.37729333329</v>
      </c>
      <c r="M743" s="13" t="str">
        <f t="shared" si="58"/>
        <v>Strategic 3Y</v>
      </c>
      <c r="N743" s="13" t="str">
        <f t="shared" si="59"/>
        <v>PASS</v>
      </c>
    </row>
    <row r="744" spans="1:14">
      <c r="A744" s="11">
        <v>46813</v>
      </c>
      <c r="B744" s="6" t="s">
        <v>77</v>
      </c>
      <c r="C744" s="6" t="s">
        <v>1144</v>
      </c>
      <c r="D744" s="6">
        <v>17</v>
      </c>
      <c r="E744" s="24">
        <v>98229.74</v>
      </c>
      <c r="F744" s="6">
        <v>15</v>
      </c>
      <c r="G744" s="12">
        <v>6.0000000000000001E-3</v>
      </c>
      <c r="H744" s="12">
        <v>-4.0000000000000001E-3</v>
      </c>
      <c r="I744" s="12">
        <v>-0.01</v>
      </c>
      <c r="J744" s="16">
        <f t="shared" si="55"/>
        <v>0.1333333333333333</v>
      </c>
      <c r="K744" s="15">
        <f t="shared" si="56"/>
        <v>13097.298666666664</v>
      </c>
      <c r="L744" s="15">
        <f t="shared" si="57"/>
        <v>110541.20074666667</v>
      </c>
      <c r="M744" s="13" t="str">
        <f t="shared" si="58"/>
        <v>Strategic 3Y</v>
      </c>
      <c r="N744" s="13" t="str">
        <f t="shared" si="59"/>
        <v>PASS</v>
      </c>
    </row>
    <row r="745" spans="1:14">
      <c r="A745" s="11">
        <v>46813</v>
      </c>
      <c r="B745" s="6" t="s">
        <v>77</v>
      </c>
      <c r="C745" s="6" t="s">
        <v>1145</v>
      </c>
      <c r="D745" s="6">
        <v>17</v>
      </c>
      <c r="E745" s="24">
        <v>125358.75</v>
      </c>
      <c r="F745" s="6">
        <v>15</v>
      </c>
      <c r="G745" s="12">
        <v>6.0000000000000001E-3</v>
      </c>
      <c r="H745" s="12">
        <v>1.7999999999999999E-2</v>
      </c>
      <c r="I745" s="12">
        <v>-0.01</v>
      </c>
      <c r="J745" s="16">
        <f t="shared" si="55"/>
        <v>0.1333333333333333</v>
      </c>
      <c r="K745" s="15">
        <f t="shared" si="56"/>
        <v>16714.499999999996</v>
      </c>
      <c r="L745" s="15">
        <f t="shared" si="57"/>
        <v>143828.27249999999</v>
      </c>
      <c r="M745" s="13" t="str">
        <f t="shared" si="58"/>
        <v>Strategic 3Y</v>
      </c>
      <c r="N745" s="13" t="str">
        <f t="shared" si="59"/>
        <v>PASS</v>
      </c>
    </row>
    <row r="746" spans="1:14">
      <c r="A746" s="11">
        <v>46813</v>
      </c>
      <c r="B746" s="6" t="s">
        <v>80</v>
      </c>
      <c r="C746" s="6" t="s">
        <v>1143</v>
      </c>
      <c r="D746" s="6">
        <v>19</v>
      </c>
      <c r="E746" s="24">
        <v>303479.13</v>
      </c>
      <c r="F746" s="6">
        <v>18</v>
      </c>
      <c r="G746" s="12">
        <v>4.0000000000000001E-3</v>
      </c>
      <c r="H746" s="12">
        <v>0.01</v>
      </c>
      <c r="I746" s="12">
        <v>-0.01</v>
      </c>
      <c r="J746" s="16">
        <f t="shared" si="55"/>
        <v>5.555555555555558E-2</v>
      </c>
      <c r="K746" s="15">
        <f t="shared" si="56"/>
        <v>16859.951666666675</v>
      </c>
      <c r="L746" s="15">
        <f t="shared" si="57"/>
        <v>321552.99818666669</v>
      </c>
      <c r="M746" s="13" t="str">
        <f t="shared" si="58"/>
        <v>Strategic 3Y</v>
      </c>
      <c r="N746" s="13" t="str">
        <f t="shared" si="59"/>
        <v>PASS</v>
      </c>
    </row>
    <row r="747" spans="1:14">
      <c r="A747" s="11">
        <v>46813</v>
      </c>
      <c r="B747" s="6" t="s">
        <v>80</v>
      </c>
      <c r="C747" s="6" t="s">
        <v>1144</v>
      </c>
      <c r="D747" s="6">
        <v>19</v>
      </c>
      <c r="E747" s="24">
        <v>101946.78</v>
      </c>
      <c r="F747" s="6">
        <v>18</v>
      </c>
      <c r="G747" s="12">
        <v>4.0000000000000001E-3</v>
      </c>
      <c r="H747" s="12">
        <v>-4.0000000000000001E-3</v>
      </c>
      <c r="I747" s="12">
        <v>-0.01</v>
      </c>
      <c r="J747" s="16">
        <f t="shared" si="55"/>
        <v>5.555555555555558E-2</v>
      </c>
      <c r="K747" s="15">
        <f t="shared" si="56"/>
        <v>5663.7100000000028</v>
      </c>
      <c r="L747" s="15">
        <f t="shared" si="57"/>
        <v>106591.02220000001</v>
      </c>
      <c r="M747" s="13" t="str">
        <f t="shared" si="58"/>
        <v>Strategic 3Y</v>
      </c>
      <c r="N747" s="13" t="str">
        <f t="shared" si="59"/>
        <v>PASS</v>
      </c>
    </row>
    <row r="748" spans="1:14">
      <c r="A748" s="11">
        <v>46813</v>
      </c>
      <c r="B748" s="6" t="s">
        <v>80</v>
      </c>
      <c r="C748" s="6" t="s">
        <v>1145</v>
      </c>
      <c r="D748" s="6">
        <v>19</v>
      </c>
      <c r="E748" s="24">
        <v>184933.59</v>
      </c>
      <c r="F748" s="6">
        <v>18</v>
      </c>
      <c r="G748" s="12">
        <v>4.0000000000000001E-3</v>
      </c>
      <c r="H748" s="12">
        <v>1.7999999999999999E-2</v>
      </c>
      <c r="I748" s="12">
        <v>-0.01</v>
      </c>
      <c r="J748" s="16">
        <f t="shared" si="55"/>
        <v>5.555555555555558E-2</v>
      </c>
      <c r="K748" s="15">
        <f t="shared" si="56"/>
        <v>10274.088333333339</v>
      </c>
      <c r="L748" s="15">
        <f t="shared" si="57"/>
        <v>197426.88141333335</v>
      </c>
      <c r="M748" s="13" t="str">
        <f t="shared" si="58"/>
        <v>Strategic 3Y</v>
      </c>
      <c r="N748" s="13" t="str">
        <f t="shared" si="59"/>
        <v>PASS</v>
      </c>
    </row>
    <row r="749" spans="1:14">
      <c r="A749" s="11">
        <v>46813</v>
      </c>
      <c r="B749" s="6" t="s">
        <v>82</v>
      </c>
      <c r="C749" s="6" t="s">
        <v>1143</v>
      </c>
      <c r="D749" s="6">
        <v>20</v>
      </c>
      <c r="E749" s="24">
        <v>350857.13</v>
      </c>
      <c r="F749" s="6">
        <v>17</v>
      </c>
      <c r="G749" s="12">
        <v>1.4999999999999999E-2</v>
      </c>
      <c r="H749" s="12">
        <v>0.01</v>
      </c>
      <c r="I749" s="12">
        <v>-0.01</v>
      </c>
      <c r="J749" s="16">
        <f t="shared" si="55"/>
        <v>0.17647058823529416</v>
      </c>
      <c r="K749" s="15">
        <f t="shared" si="56"/>
        <v>61915.964117647076</v>
      </c>
      <c r="L749" s="15">
        <f t="shared" si="57"/>
        <v>418035.95106764708</v>
      </c>
      <c r="M749" s="13" t="str">
        <f t="shared" si="58"/>
        <v>Strategic 3Y</v>
      </c>
      <c r="N749" s="13" t="str">
        <f t="shared" si="59"/>
        <v>PASS</v>
      </c>
    </row>
    <row r="750" spans="1:14">
      <c r="A750" s="11">
        <v>46813</v>
      </c>
      <c r="B750" s="6" t="s">
        <v>82</v>
      </c>
      <c r="C750" s="6" t="s">
        <v>1144</v>
      </c>
      <c r="D750" s="6">
        <v>20</v>
      </c>
      <c r="E750" s="24">
        <v>115703.18</v>
      </c>
      <c r="F750" s="6">
        <v>17</v>
      </c>
      <c r="G750" s="12">
        <v>1.4999999999999999E-2</v>
      </c>
      <c r="H750" s="12">
        <v>-4.0000000000000001E-3</v>
      </c>
      <c r="I750" s="12">
        <v>-0.01</v>
      </c>
      <c r="J750" s="16">
        <f t="shared" si="55"/>
        <v>0.17647058823529416</v>
      </c>
      <c r="K750" s="15">
        <f t="shared" si="56"/>
        <v>20418.208235294122</v>
      </c>
      <c r="L750" s="15">
        <f t="shared" si="57"/>
        <v>136237.09141529413</v>
      </c>
      <c r="M750" s="13" t="str">
        <f t="shared" si="58"/>
        <v>Strategic 3Y</v>
      </c>
      <c r="N750" s="13" t="str">
        <f t="shared" si="59"/>
        <v>PASS</v>
      </c>
    </row>
    <row r="751" spans="1:14">
      <c r="A751" s="11">
        <v>46813</v>
      </c>
      <c r="B751" s="6" t="s">
        <v>82</v>
      </c>
      <c r="C751" s="6" t="s">
        <v>1145</v>
      </c>
      <c r="D751" s="6">
        <v>20</v>
      </c>
      <c r="E751" s="24">
        <v>156595.56</v>
      </c>
      <c r="F751" s="6">
        <v>17</v>
      </c>
      <c r="G751" s="12">
        <v>1.4999999999999999E-2</v>
      </c>
      <c r="H751" s="12">
        <v>1.7999999999999999E-2</v>
      </c>
      <c r="I751" s="12">
        <v>-0.01</v>
      </c>
      <c r="J751" s="16">
        <f t="shared" si="55"/>
        <v>0.17647058823529416</v>
      </c>
      <c r="K751" s="15">
        <f t="shared" si="56"/>
        <v>27634.510588235298</v>
      </c>
      <c r="L751" s="15">
        <f t="shared" si="57"/>
        <v>187831.7684682353</v>
      </c>
      <c r="M751" s="13" t="str">
        <f t="shared" si="58"/>
        <v>Strategic 3Y</v>
      </c>
      <c r="N751" s="13" t="str">
        <f t="shared" si="59"/>
        <v>PASS</v>
      </c>
    </row>
    <row r="752" spans="1:14">
      <c r="A752" s="11">
        <v>46813</v>
      </c>
      <c r="B752" s="6" t="s">
        <v>83</v>
      </c>
      <c r="C752" s="6" t="s">
        <v>1143</v>
      </c>
      <c r="D752" s="6">
        <v>24</v>
      </c>
      <c r="E752" s="24">
        <v>435387.88</v>
      </c>
      <c r="F752" s="6">
        <v>21</v>
      </c>
      <c r="G752" s="12">
        <v>5.0000000000000001E-3</v>
      </c>
      <c r="H752" s="12">
        <v>0.01</v>
      </c>
      <c r="I752" s="12">
        <v>-0.01</v>
      </c>
      <c r="J752" s="16">
        <f t="shared" si="55"/>
        <v>0.14285714285714279</v>
      </c>
      <c r="K752" s="15">
        <f t="shared" si="56"/>
        <v>62198.268571428547</v>
      </c>
      <c r="L752" s="15">
        <f t="shared" si="57"/>
        <v>499763.08797142853</v>
      </c>
      <c r="M752" s="13" t="str">
        <f t="shared" si="58"/>
        <v>Strategic 3Y</v>
      </c>
      <c r="N752" s="13" t="str">
        <f t="shared" si="59"/>
        <v>PASS</v>
      </c>
    </row>
    <row r="753" spans="1:14">
      <c r="A753" s="11">
        <v>46813</v>
      </c>
      <c r="B753" s="6" t="s">
        <v>83</v>
      </c>
      <c r="C753" s="6" t="s">
        <v>1144</v>
      </c>
      <c r="D753" s="6">
        <v>24</v>
      </c>
      <c r="E753" s="24">
        <v>146909.60999999999</v>
      </c>
      <c r="F753" s="6">
        <v>21</v>
      </c>
      <c r="G753" s="12">
        <v>5.0000000000000001E-3</v>
      </c>
      <c r="H753" s="12">
        <v>-4.0000000000000001E-3</v>
      </c>
      <c r="I753" s="12">
        <v>-0.01</v>
      </c>
      <c r="J753" s="16">
        <f t="shared" si="55"/>
        <v>0.14285714285714279</v>
      </c>
      <c r="K753" s="15">
        <f t="shared" si="56"/>
        <v>20987.08714285713</v>
      </c>
      <c r="L753" s="15">
        <f t="shared" si="57"/>
        <v>166574.51065285713</v>
      </c>
      <c r="M753" s="13" t="str">
        <f t="shared" si="58"/>
        <v>Strategic 3Y</v>
      </c>
      <c r="N753" s="13" t="str">
        <f t="shared" si="59"/>
        <v>PASS</v>
      </c>
    </row>
    <row r="754" spans="1:14">
      <c r="A754" s="11">
        <v>46813</v>
      </c>
      <c r="B754" s="6" t="s">
        <v>83</v>
      </c>
      <c r="C754" s="6" t="s">
        <v>1145</v>
      </c>
      <c r="D754" s="6">
        <v>24</v>
      </c>
      <c r="E754" s="24">
        <v>205998.17</v>
      </c>
      <c r="F754" s="6">
        <v>21</v>
      </c>
      <c r="G754" s="12">
        <v>5.0000000000000001E-3</v>
      </c>
      <c r="H754" s="12">
        <v>1.7999999999999999E-2</v>
      </c>
      <c r="I754" s="12">
        <v>-0.01</v>
      </c>
      <c r="J754" s="16">
        <f t="shared" si="55"/>
        <v>0.14285714285714279</v>
      </c>
      <c r="K754" s="15">
        <f t="shared" si="56"/>
        <v>29428.30999999999</v>
      </c>
      <c r="L754" s="15">
        <f t="shared" si="57"/>
        <v>238104.45621</v>
      </c>
      <c r="M754" s="13" t="str">
        <f t="shared" si="58"/>
        <v>Strategic 3Y</v>
      </c>
      <c r="N754" s="13" t="str">
        <f t="shared" si="59"/>
        <v>PASS</v>
      </c>
    </row>
    <row r="755" spans="1:14">
      <c r="A755" s="11">
        <v>46813</v>
      </c>
      <c r="B755" s="6" t="s">
        <v>84</v>
      </c>
      <c r="C755" s="6" t="s">
        <v>1143</v>
      </c>
      <c r="D755" s="6">
        <v>24</v>
      </c>
      <c r="E755" s="24">
        <v>574158.43999999994</v>
      </c>
      <c r="F755" s="6">
        <v>26</v>
      </c>
      <c r="G755" s="12">
        <v>1.2E-2</v>
      </c>
      <c r="H755" s="12">
        <v>0.01</v>
      </c>
      <c r="I755" s="12">
        <v>-0.01</v>
      </c>
      <c r="J755" s="16">
        <f t="shared" si="55"/>
        <v>-7.6923076923076872E-2</v>
      </c>
      <c r="K755" s="15">
        <f t="shared" si="56"/>
        <v>-44166.033846153812</v>
      </c>
      <c r="L755" s="15">
        <f t="shared" si="57"/>
        <v>536882.30743384617</v>
      </c>
      <c r="M755" s="13" t="str">
        <f t="shared" si="58"/>
        <v>Strategic 3Y</v>
      </c>
      <c r="N755" s="13" t="str">
        <f t="shared" si="59"/>
        <v>PASS</v>
      </c>
    </row>
    <row r="756" spans="1:14">
      <c r="A756" s="11">
        <v>46813</v>
      </c>
      <c r="B756" s="6" t="s">
        <v>84</v>
      </c>
      <c r="C756" s="6" t="s">
        <v>1144</v>
      </c>
      <c r="D756" s="6">
        <v>24</v>
      </c>
      <c r="E756" s="24">
        <v>186962.25</v>
      </c>
      <c r="F756" s="6">
        <v>26</v>
      </c>
      <c r="G756" s="12">
        <v>1.2E-2</v>
      </c>
      <c r="H756" s="12">
        <v>-4.0000000000000001E-3</v>
      </c>
      <c r="I756" s="12">
        <v>-0.01</v>
      </c>
      <c r="J756" s="16">
        <f t="shared" si="55"/>
        <v>-7.6923076923076872E-2</v>
      </c>
      <c r="K756" s="15">
        <f t="shared" si="56"/>
        <v>-14381.711538461528</v>
      </c>
      <c r="L756" s="15">
        <f t="shared" si="57"/>
        <v>172206.61396153847</v>
      </c>
      <c r="M756" s="13" t="str">
        <f t="shared" si="58"/>
        <v>Strategic 3Y</v>
      </c>
      <c r="N756" s="13" t="str">
        <f t="shared" si="59"/>
        <v>PASS</v>
      </c>
    </row>
    <row r="757" spans="1:14">
      <c r="A757" s="11">
        <v>46813</v>
      </c>
      <c r="B757" s="6" t="s">
        <v>84</v>
      </c>
      <c r="C757" s="6" t="s">
        <v>1145</v>
      </c>
      <c r="D757" s="6">
        <v>24</v>
      </c>
      <c r="E757" s="24">
        <v>259541.51</v>
      </c>
      <c r="F757" s="6">
        <v>26</v>
      </c>
      <c r="G757" s="12">
        <v>1.2E-2</v>
      </c>
      <c r="H757" s="12">
        <v>1.7999999999999999E-2</v>
      </c>
      <c r="I757" s="12">
        <v>-0.01</v>
      </c>
      <c r="J757" s="16">
        <f t="shared" si="55"/>
        <v>-7.6923076923076872E-2</v>
      </c>
      <c r="K757" s="15">
        <f t="shared" si="56"/>
        <v>-19964.731538461525</v>
      </c>
      <c r="L757" s="15">
        <f t="shared" si="57"/>
        <v>244767.60866153848</v>
      </c>
      <c r="M757" s="13" t="str">
        <f t="shared" si="58"/>
        <v>Strategic 3Y</v>
      </c>
      <c r="N757" s="13" t="str">
        <f t="shared" si="59"/>
        <v>PASS</v>
      </c>
    </row>
    <row r="758" spans="1:14">
      <c r="A758" s="11">
        <v>46844</v>
      </c>
      <c r="B758" s="6" t="s">
        <v>53</v>
      </c>
      <c r="C758" s="6" t="s">
        <v>1143</v>
      </c>
      <c r="D758" s="6">
        <v>8</v>
      </c>
      <c r="E758" s="24">
        <v>186006.1</v>
      </c>
      <c r="F758" s="6">
        <v>8</v>
      </c>
      <c r="G758" s="12">
        <v>1.7999999999999999E-2</v>
      </c>
      <c r="H758" s="12">
        <v>0.01</v>
      </c>
      <c r="I758" s="12">
        <v>-0.01</v>
      </c>
      <c r="J758" s="16">
        <f t="shared" si="55"/>
        <v>0</v>
      </c>
      <c r="K758" s="15">
        <f t="shared" si="56"/>
        <v>0</v>
      </c>
      <c r="L758" s="15">
        <f t="shared" si="57"/>
        <v>189354.20980000001</v>
      </c>
      <c r="M758" s="13" t="str">
        <f t="shared" si="58"/>
        <v>Strategic 3Y</v>
      </c>
      <c r="N758" s="13" t="str">
        <f t="shared" si="59"/>
        <v>PASS</v>
      </c>
    </row>
    <row r="759" spans="1:14">
      <c r="A759" s="11">
        <v>46844</v>
      </c>
      <c r="B759" s="6" t="s">
        <v>53</v>
      </c>
      <c r="C759" s="6" t="s">
        <v>1144</v>
      </c>
      <c r="D759" s="6">
        <v>8</v>
      </c>
      <c r="E759" s="24">
        <v>57806.27</v>
      </c>
      <c r="F759" s="6">
        <v>8</v>
      </c>
      <c r="G759" s="12">
        <v>1.7999999999999999E-2</v>
      </c>
      <c r="H759" s="12">
        <v>-4.0000000000000001E-3</v>
      </c>
      <c r="I759" s="12">
        <v>-0.01</v>
      </c>
      <c r="J759" s="16">
        <f t="shared" si="55"/>
        <v>0</v>
      </c>
      <c r="K759" s="15">
        <f t="shared" si="56"/>
        <v>0</v>
      </c>
      <c r="L759" s="15">
        <f t="shared" si="57"/>
        <v>58037.495079999993</v>
      </c>
      <c r="M759" s="13" t="str">
        <f t="shared" si="58"/>
        <v>Strategic 3Y</v>
      </c>
      <c r="N759" s="13" t="str">
        <f t="shared" si="59"/>
        <v>PASS</v>
      </c>
    </row>
    <row r="760" spans="1:14">
      <c r="A760" s="11">
        <v>46844</v>
      </c>
      <c r="B760" s="6" t="s">
        <v>53</v>
      </c>
      <c r="C760" s="6" t="s">
        <v>1145</v>
      </c>
      <c r="D760" s="6">
        <v>8</v>
      </c>
      <c r="E760" s="24">
        <v>96846.46</v>
      </c>
      <c r="F760" s="6">
        <v>8</v>
      </c>
      <c r="G760" s="12">
        <v>1.7999999999999999E-2</v>
      </c>
      <c r="H760" s="12">
        <v>1.7999999999999999E-2</v>
      </c>
      <c r="I760" s="12">
        <v>-0.01</v>
      </c>
      <c r="J760" s="16">
        <f t="shared" si="55"/>
        <v>0</v>
      </c>
      <c r="K760" s="15">
        <f t="shared" si="56"/>
        <v>0</v>
      </c>
      <c r="L760" s="15">
        <f t="shared" si="57"/>
        <v>99364.467960000009</v>
      </c>
      <c r="M760" s="13" t="str">
        <f t="shared" si="58"/>
        <v>Strategic 3Y</v>
      </c>
      <c r="N760" s="13" t="str">
        <f t="shared" si="59"/>
        <v>PASS</v>
      </c>
    </row>
    <row r="761" spans="1:14">
      <c r="A761" s="11">
        <v>46844</v>
      </c>
      <c r="B761" s="6" t="s">
        <v>57</v>
      </c>
      <c r="C761" s="6" t="s">
        <v>1143</v>
      </c>
      <c r="D761" s="6">
        <v>9</v>
      </c>
      <c r="E761" s="24">
        <v>130238.57</v>
      </c>
      <c r="F761" s="6">
        <v>10</v>
      </c>
      <c r="G761" s="12">
        <v>6.0000000000000001E-3</v>
      </c>
      <c r="H761" s="12">
        <v>0.01</v>
      </c>
      <c r="I761" s="12">
        <v>-0.01</v>
      </c>
      <c r="J761" s="16">
        <f t="shared" si="55"/>
        <v>-9.9999999999999978E-2</v>
      </c>
      <c r="K761" s="15">
        <f t="shared" si="56"/>
        <v>-13023.856999999998</v>
      </c>
      <c r="L761" s="15">
        <f t="shared" si="57"/>
        <v>117996.14442</v>
      </c>
      <c r="M761" s="13" t="str">
        <f t="shared" si="58"/>
        <v>Strategic 3Y</v>
      </c>
      <c r="N761" s="13" t="str">
        <f t="shared" si="59"/>
        <v>PASS</v>
      </c>
    </row>
    <row r="762" spans="1:14">
      <c r="A762" s="11">
        <v>46844</v>
      </c>
      <c r="B762" s="6" t="s">
        <v>57</v>
      </c>
      <c r="C762" s="6" t="s">
        <v>1144</v>
      </c>
      <c r="D762" s="6">
        <v>9</v>
      </c>
      <c r="E762" s="24">
        <v>53830.69</v>
      </c>
      <c r="F762" s="6">
        <v>10</v>
      </c>
      <c r="G762" s="12">
        <v>6.0000000000000001E-3</v>
      </c>
      <c r="H762" s="12">
        <v>-4.0000000000000001E-3</v>
      </c>
      <c r="I762" s="12">
        <v>-0.01</v>
      </c>
      <c r="J762" s="16">
        <f t="shared" si="55"/>
        <v>-9.9999999999999978E-2</v>
      </c>
      <c r="K762" s="15">
        <f t="shared" si="56"/>
        <v>-5383.0689999999986</v>
      </c>
      <c r="L762" s="15">
        <f t="shared" si="57"/>
        <v>48016.975480000008</v>
      </c>
      <c r="M762" s="13" t="str">
        <f t="shared" si="58"/>
        <v>Strategic 3Y</v>
      </c>
      <c r="N762" s="13" t="str">
        <f t="shared" si="59"/>
        <v>PASS</v>
      </c>
    </row>
    <row r="763" spans="1:14">
      <c r="A763" s="11">
        <v>46844</v>
      </c>
      <c r="B763" s="6" t="s">
        <v>57</v>
      </c>
      <c r="C763" s="6" t="s">
        <v>1145</v>
      </c>
      <c r="D763" s="6">
        <v>9</v>
      </c>
      <c r="E763" s="24">
        <v>81374.37</v>
      </c>
      <c r="F763" s="6">
        <v>10</v>
      </c>
      <c r="G763" s="12">
        <v>6.0000000000000001E-3</v>
      </c>
      <c r="H763" s="12">
        <v>1.7999999999999999E-2</v>
      </c>
      <c r="I763" s="12">
        <v>-0.01</v>
      </c>
      <c r="J763" s="16">
        <f t="shared" si="55"/>
        <v>-9.9999999999999978E-2</v>
      </c>
      <c r="K763" s="15">
        <f t="shared" si="56"/>
        <v>-8137.4369999999981</v>
      </c>
      <c r="L763" s="15">
        <f t="shared" si="57"/>
        <v>74376.174179999987</v>
      </c>
      <c r="M763" s="13" t="str">
        <f t="shared" si="58"/>
        <v>Strategic 3Y</v>
      </c>
      <c r="N763" s="13" t="str">
        <f t="shared" si="59"/>
        <v>PASS</v>
      </c>
    </row>
    <row r="764" spans="1:14">
      <c r="A764" s="11">
        <v>46844</v>
      </c>
      <c r="B764" s="6" t="s">
        <v>61</v>
      </c>
      <c r="C764" s="6" t="s">
        <v>1143</v>
      </c>
      <c r="D764" s="6">
        <v>9</v>
      </c>
      <c r="E764" s="24">
        <v>126594.52</v>
      </c>
      <c r="F764" s="6">
        <v>8</v>
      </c>
      <c r="G764" s="12">
        <v>0</v>
      </c>
      <c r="H764" s="12">
        <v>0.01</v>
      </c>
      <c r="I764" s="12">
        <v>-0.01</v>
      </c>
      <c r="J764" s="16">
        <f t="shared" si="55"/>
        <v>0.125</v>
      </c>
      <c r="K764" s="15">
        <f t="shared" si="56"/>
        <v>15824.315000000001</v>
      </c>
      <c r="L764" s="15">
        <f t="shared" si="57"/>
        <v>142418.83499999999</v>
      </c>
      <c r="M764" s="13" t="str">
        <f t="shared" si="58"/>
        <v>Strategic 3Y</v>
      </c>
      <c r="N764" s="13" t="str">
        <f t="shared" si="59"/>
        <v>PASS</v>
      </c>
    </row>
    <row r="765" spans="1:14">
      <c r="A765" s="11">
        <v>46844</v>
      </c>
      <c r="B765" s="6" t="s">
        <v>61</v>
      </c>
      <c r="C765" s="6" t="s">
        <v>1144</v>
      </c>
      <c r="D765" s="6">
        <v>9</v>
      </c>
      <c r="E765" s="24">
        <v>43344.959999999999</v>
      </c>
      <c r="F765" s="6">
        <v>8</v>
      </c>
      <c r="G765" s="12">
        <v>0</v>
      </c>
      <c r="H765" s="12">
        <v>-4.0000000000000001E-3</v>
      </c>
      <c r="I765" s="12">
        <v>-0.01</v>
      </c>
      <c r="J765" s="16">
        <f t="shared" si="55"/>
        <v>0.125</v>
      </c>
      <c r="K765" s="15">
        <f t="shared" si="56"/>
        <v>5418.12</v>
      </c>
      <c r="L765" s="15">
        <f t="shared" si="57"/>
        <v>48156.25056</v>
      </c>
      <c r="M765" s="13" t="str">
        <f t="shared" si="58"/>
        <v>Strategic 3Y</v>
      </c>
      <c r="N765" s="13" t="str">
        <f t="shared" si="59"/>
        <v>PASS</v>
      </c>
    </row>
    <row r="766" spans="1:14">
      <c r="A766" s="11">
        <v>46844</v>
      </c>
      <c r="B766" s="6" t="s">
        <v>61</v>
      </c>
      <c r="C766" s="6" t="s">
        <v>1145</v>
      </c>
      <c r="D766" s="6">
        <v>9</v>
      </c>
      <c r="E766" s="24">
        <v>74830.490000000005</v>
      </c>
      <c r="F766" s="6">
        <v>8</v>
      </c>
      <c r="G766" s="12">
        <v>0</v>
      </c>
      <c r="H766" s="12">
        <v>1.7999999999999999E-2</v>
      </c>
      <c r="I766" s="12">
        <v>-0.01</v>
      </c>
      <c r="J766" s="16">
        <f t="shared" si="55"/>
        <v>0.125</v>
      </c>
      <c r="K766" s="15">
        <f t="shared" si="56"/>
        <v>9353.8112500000007</v>
      </c>
      <c r="L766" s="15">
        <f t="shared" si="57"/>
        <v>84782.945170000006</v>
      </c>
      <c r="M766" s="13" t="str">
        <f t="shared" si="58"/>
        <v>Strategic 3Y</v>
      </c>
      <c r="N766" s="13" t="str">
        <f t="shared" si="59"/>
        <v>PASS</v>
      </c>
    </row>
    <row r="767" spans="1:14">
      <c r="A767" s="11">
        <v>46844</v>
      </c>
      <c r="B767" s="6" t="s">
        <v>65</v>
      </c>
      <c r="C767" s="6" t="s">
        <v>1143</v>
      </c>
      <c r="D767" s="6">
        <v>16</v>
      </c>
      <c r="E767" s="24">
        <v>307716.28999999998</v>
      </c>
      <c r="F767" s="6">
        <v>16</v>
      </c>
      <c r="G767" s="12">
        <v>0.02</v>
      </c>
      <c r="H767" s="12">
        <v>0.01</v>
      </c>
      <c r="I767" s="12">
        <v>-0.01</v>
      </c>
      <c r="J767" s="16">
        <f t="shared" si="55"/>
        <v>0</v>
      </c>
      <c r="K767" s="15">
        <f t="shared" si="56"/>
        <v>0</v>
      </c>
      <c r="L767" s="15">
        <f t="shared" si="57"/>
        <v>313870.61579999997</v>
      </c>
      <c r="M767" s="13" t="str">
        <f t="shared" si="58"/>
        <v>Strategic 3Y</v>
      </c>
      <c r="N767" s="13" t="str">
        <f t="shared" si="59"/>
        <v>PASS</v>
      </c>
    </row>
    <row r="768" spans="1:14">
      <c r="A768" s="11">
        <v>46844</v>
      </c>
      <c r="B768" s="6" t="s">
        <v>65</v>
      </c>
      <c r="C768" s="6" t="s">
        <v>1144</v>
      </c>
      <c r="D768" s="6">
        <v>16</v>
      </c>
      <c r="E768" s="24">
        <v>112923.21</v>
      </c>
      <c r="F768" s="6">
        <v>16</v>
      </c>
      <c r="G768" s="12">
        <v>0.02</v>
      </c>
      <c r="H768" s="12">
        <v>-4.0000000000000001E-3</v>
      </c>
      <c r="I768" s="12">
        <v>-0.01</v>
      </c>
      <c r="J768" s="16">
        <f t="shared" si="55"/>
        <v>0</v>
      </c>
      <c r="K768" s="15">
        <f t="shared" si="56"/>
        <v>0</v>
      </c>
      <c r="L768" s="15">
        <f t="shared" si="57"/>
        <v>113600.74926000001</v>
      </c>
      <c r="M768" s="13" t="str">
        <f t="shared" si="58"/>
        <v>Strategic 3Y</v>
      </c>
      <c r="N768" s="13" t="str">
        <f t="shared" si="59"/>
        <v>PASS</v>
      </c>
    </row>
    <row r="769" spans="1:14">
      <c r="A769" s="11">
        <v>46844</v>
      </c>
      <c r="B769" s="6" t="s">
        <v>65</v>
      </c>
      <c r="C769" s="6" t="s">
        <v>1145</v>
      </c>
      <c r="D769" s="6">
        <v>16</v>
      </c>
      <c r="E769" s="24">
        <v>188557.66</v>
      </c>
      <c r="F769" s="6">
        <v>16</v>
      </c>
      <c r="G769" s="12">
        <v>0.02</v>
      </c>
      <c r="H769" s="12">
        <v>1.7999999999999999E-2</v>
      </c>
      <c r="I769" s="12">
        <v>-0.01</v>
      </c>
      <c r="J769" s="16">
        <f t="shared" si="55"/>
        <v>0</v>
      </c>
      <c r="K769" s="15">
        <f t="shared" si="56"/>
        <v>0</v>
      </c>
      <c r="L769" s="15">
        <f t="shared" si="57"/>
        <v>193837.27447999999</v>
      </c>
      <c r="M769" s="13" t="str">
        <f t="shared" si="58"/>
        <v>Strategic 3Y</v>
      </c>
      <c r="N769" s="13" t="str">
        <f t="shared" si="59"/>
        <v>PASS</v>
      </c>
    </row>
    <row r="770" spans="1:14">
      <c r="A770" s="11">
        <v>46844</v>
      </c>
      <c r="B770" s="6" t="s">
        <v>68</v>
      </c>
      <c r="C770" s="6" t="s">
        <v>1143</v>
      </c>
      <c r="D770" s="6">
        <v>19</v>
      </c>
      <c r="E770" s="24">
        <v>286070.34000000003</v>
      </c>
      <c r="F770" s="6">
        <v>18</v>
      </c>
      <c r="G770" s="12">
        <v>0</v>
      </c>
      <c r="H770" s="12">
        <v>0.01</v>
      </c>
      <c r="I770" s="12">
        <v>-0.01</v>
      </c>
      <c r="J770" s="16">
        <f t="shared" ref="J770:J833" si="60">IFERROR(D770/F770-1,0)</f>
        <v>5.555555555555558E-2</v>
      </c>
      <c r="K770" s="15">
        <f t="shared" ref="K770:K833" si="61">E770*J770</f>
        <v>15892.796666666674</v>
      </c>
      <c r="L770" s="15">
        <f t="shared" ref="L770:L833" si="62">E770+K770+E770*(G770+H770+I770)</f>
        <v>301963.13666666672</v>
      </c>
      <c r="M770" s="13" t="str">
        <f t="shared" ref="M770:M833" si="63">IF(YEAR(A770)=2026,"Current forecast",IF(YEAR(A770)=2027,"Budget 1Y","Strategic 3Y"))</f>
        <v>Strategic 3Y</v>
      </c>
      <c r="N770" s="13" t="str">
        <f t="shared" ref="N770:N833" si="64">IF(L770&gt;=0,"PASS","FAIL")</f>
        <v>PASS</v>
      </c>
    </row>
    <row r="771" spans="1:14">
      <c r="A771" s="11">
        <v>46844</v>
      </c>
      <c r="B771" s="6" t="s">
        <v>68</v>
      </c>
      <c r="C771" s="6" t="s">
        <v>1144</v>
      </c>
      <c r="D771" s="6">
        <v>19</v>
      </c>
      <c r="E771" s="24">
        <v>109737.14</v>
      </c>
      <c r="F771" s="6">
        <v>18</v>
      </c>
      <c r="G771" s="12">
        <v>0</v>
      </c>
      <c r="H771" s="12">
        <v>-4.0000000000000001E-3</v>
      </c>
      <c r="I771" s="12">
        <v>-0.01</v>
      </c>
      <c r="J771" s="16">
        <f t="shared" si="60"/>
        <v>5.555555555555558E-2</v>
      </c>
      <c r="K771" s="15">
        <f t="shared" si="61"/>
        <v>6096.5077777777806</v>
      </c>
      <c r="L771" s="15">
        <f t="shared" si="62"/>
        <v>114297.32781777778</v>
      </c>
      <c r="M771" s="13" t="str">
        <f t="shared" si="63"/>
        <v>Strategic 3Y</v>
      </c>
      <c r="N771" s="13" t="str">
        <f t="shared" si="64"/>
        <v>PASS</v>
      </c>
    </row>
    <row r="772" spans="1:14">
      <c r="A772" s="11">
        <v>46844</v>
      </c>
      <c r="B772" s="6" t="s">
        <v>68</v>
      </c>
      <c r="C772" s="6" t="s">
        <v>1145</v>
      </c>
      <c r="D772" s="6">
        <v>19</v>
      </c>
      <c r="E772" s="24">
        <v>142823.65</v>
      </c>
      <c r="F772" s="6">
        <v>18</v>
      </c>
      <c r="G772" s="12">
        <v>0</v>
      </c>
      <c r="H772" s="12">
        <v>1.7999999999999999E-2</v>
      </c>
      <c r="I772" s="12">
        <v>-0.01</v>
      </c>
      <c r="J772" s="16">
        <f t="shared" si="60"/>
        <v>5.555555555555558E-2</v>
      </c>
      <c r="K772" s="15">
        <f t="shared" si="61"/>
        <v>7934.6472222222255</v>
      </c>
      <c r="L772" s="15">
        <f t="shared" si="62"/>
        <v>151900.88642222222</v>
      </c>
      <c r="M772" s="13" t="str">
        <f t="shared" si="63"/>
        <v>Strategic 3Y</v>
      </c>
      <c r="N772" s="13" t="str">
        <f t="shared" si="64"/>
        <v>PASS</v>
      </c>
    </row>
    <row r="773" spans="1:14">
      <c r="A773" s="11">
        <v>46844</v>
      </c>
      <c r="B773" s="6" t="s">
        <v>71</v>
      </c>
      <c r="C773" s="6" t="s">
        <v>1143</v>
      </c>
      <c r="D773" s="6">
        <v>14</v>
      </c>
      <c r="E773" s="24">
        <v>166466.69</v>
      </c>
      <c r="F773" s="6">
        <v>14</v>
      </c>
      <c r="G773" s="12">
        <v>8.0000000000000002E-3</v>
      </c>
      <c r="H773" s="12">
        <v>0.01</v>
      </c>
      <c r="I773" s="12">
        <v>-0.01</v>
      </c>
      <c r="J773" s="16">
        <f t="shared" si="60"/>
        <v>0</v>
      </c>
      <c r="K773" s="15">
        <f t="shared" si="61"/>
        <v>0</v>
      </c>
      <c r="L773" s="15">
        <f t="shared" si="62"/>
        <v>167798.42352000001</v>
      </c>
      <c r="M773" s="13" t="str">
        <f t="shared" si="63"/>
        <v>Strategic 3Y</v>
      </c>
      <c r="N773" s="13" t="str">
        <f t="shared" si="64"/>
        <v>PASS</v>
      </c>
    </row>
    <row r="774" spans="1:14">
      <c r="A774" s="11">
        <v>46844</v>
      </c>
      <c r="B774" s="6" t="s">
        <v>71</v>
      </c>
      <c r="C774" s="6" t="s">
        <v>1144</v>
      </c>
      <c r="D774" s="6">
        <v>14</v>
      </c>
      <c r="E774" s="24">
        <v>69713.149999999994</v>
      </c>
      <c r="F774" s="6">
        <v>14</v>
      </c>
      <c r="G774" s="12">
        <v>8.0000000000000002E-3</v>
      </c>
      <c r="H774" s="12">
        <v>-4.0000000000000001E-3</v>
      </c>
      <c r="I774" s="12">
        <v>-0.01</v>
      </c>
      <c r="J774" s="16">
        <f t="shared" si="60"/>
        <v>0</v>
      </c>
      <c r="K774" s="15">
        <f t="shared" si="61"/>
        <v>0</v>
      </c>
      <c r="L774" s="15">
        <f t="shared" si="62"/>
        <v>69294.871099999989</v>
      </c>
      <c r="M774" s="13" t="str">
        <f t="shared" si="63"/>
        <v>Strategic 3Y</v>
      </c>
      <c r="N774" s="13" t="str">
        <f t="shared" si="64"/>
        <v>PASS</v>
      </c>
    </row>
    <row r="775" spans="1:14">
      <c r="A775" s="11">
        <v>46844</v>
      </c>
      <c r="B775" s="6" t="s">
        <v>71</v>
      </c>
      <c r="C775" s="6" t="s">
        <v>1145</v>
      </c>
      <c r="D775" s="6">
        <v>14</v>
      </c>
      <c r="E775" s="24">
        <v>99885.91</v>
      </c>
      <c r="F775" s="6">
        <v>14</v>
      </c>
      <c r="G775" s="12">
        <v>8.0000000000000002E-3</v>
      </c>
      <c r="H775" s="12">
        <v>1.7999999999999999E-2</v>
      </c>
      <c r="I775" s="12">
        <v>-0.01</v>
      </c>
      <c r="J775" s="16">
        <f t="shared" si="60"/>
        <v>0</v>
      </c>
      <c r="K775" s="15">
        <f t="shared" si="61"/>
        <v>0</v>
      </c>
      <c r="L775" s="15">
        <f t="shared" si="62"/>
        <v>101484.08456</v>
      </c>
      <c r="M775" s="13" t="str">
        <f t="shared" si="63"/>
        <v>Strategic 3Y</v>
      </c>
      <c r="N775" s="13" t="str">
        <f t="shared" si="64"/>
        <v>PASS</v>
      </c>
    </row>
    <row r="776" spans="1:14">
      <c r="A776" s="11">
        <v>46844</v>
      </c>
      <c r="B776" s="6" t="s">
        <v>74</v>
      </c>
      <c r="C776" s="6" t="s">
        <v>1143</v>
      </c>
      <c r="D776" s="6">
        <v>58</v>
      </c>
      <c r="E776" s="24">
        <v>1139300.1000000001</v>
      </c>
      <c r="F776" s="6">
        <v>57</v>
      </c>
      <c r="G776" s="12">
        <v>0.01</v>
      </c>
      <c r="H776" s="12">
        <v>0.01</v>
      </c>
      <c r="I776" s="12">
        <v>-0.01</v>
      </c>
      <c r="J776" s="16">
        <f t="shared" si="60"/>
        <v>1.7543859649122862E-2</v>
      </c>
      <c r="K776" s="15">
        <f t="shared" si="61"/>
        <v>19987.721052631641</v>
      </c>
      <c r="L776" s="15">
        <f t="shared" si="62"/>
        <v>1170680.8220526318</v>
      </c>
      <c r="M776" s="13" t="str">
        <f t="shared" si="63"/>
        <v>Strategic 3Y</v>
      </c>
      <c r="N776" s="13" t="str">
        <f t="shared" si="64"/>
        <v>PASS</v>
      </c>
    </row>
    <row r="777" spans="1:14">
      <c r="A777" s="11">
        <v>46844</v>
      </c>
      <c r="B777" s="6" t="s">
        <v>74</v>
      </c>
      <c r="C777" s="6" t="s">
        <v>1144</v>
      </c>
      <c r="D777" s="6">
        <v>58</v>
      </c>
      <c r="E777" s="24">
        <v>409317.4</v>
      </c>
      <c r="F777" s="6">
        <v>57</v>
      </c>
      <c r="G777" s="12">
        <v>0.01</v>
      </c>
      <c r="H777" s="12">
        <v>-4.0000000000000001E-3</v>
      </c>
      <c r="I777" s="12">
        <v>-0.01</v>
      </c>
      <c r="J777" s="16">
        <f t="shared" si="60"/>
        <v>1.7543859649122862E-2</v>
      </c>
      <c r="K777" s="15">
        <f t="shared" si="61"/>
        <v>7181.0070175438823</v>
      </c>
      <c r="L777" s="15">
        <f t="shared" si="62"/>
        <v>414861.13741754391</v>
      </c>
      <c r="M777" s="13" t="str">
        <f t="shared" si="63"/>
        <v>Strategic 3Y</v>
      </c>
      <c r="N777" s="13" t="str">
        <f t="shared" si="64"/>
        <v>PASS</v>
      </c>
    </row>
    <row r="778" spans="1:14">
      <c r="A778" s="11">
        <v>46844</v>
      </c>
      <c r="B778" s="6" t="s">
        <v>74</v>
      </c>
      <c r="C778" s="6" t="s">
        <v>1145</v>
      </c>
      <c r="D778" s="6">
        <v>58</v>
      </c>
      <c r="E778" s="24">
        <v>716907.05</v>
      </c>
      <c r="F778" s="6">
        <v>57</v>
      </c>
      <c r="G778" s="12">
        <v>0.01</v>
      </c>
      <c r="H778" s="12">
        <v>1.7999999999999999E-2</v>
      </c>
      <c r="I778" s="12">
        <v>-0.01</v>
      </c>
      <c r="J778" s="16">
        <f t="shared" si="60"/>
        <v>1.7543859649122862E-2</v>
      </c>
      <c r="K778" s="15">
        <f t="shared" si="61"/>
        <v>12577.316666666706</v>
      </c>
      <c r="L778" s="15">
        <f t="shared" si="62"/>
        <v>742388.69356666668</v>
      </c>
      <c r="M778" s="13" t="str">
        <f t="shared" si="63"/>
        <v>Strategic 3Y</v>
      </c>
      <c r="N778" s="13" t="str">
        <f t="shared" si="64"/>
        <v>PASS</v>
      </c>
    </row>
    <row r="779" spans="1:14">
      <c r="A779" s="11">
        <v>46844</v>
      </c>
      <c r="B779" s="6" t="s">
        <v>77</v>
      </c>
      <c r="C779" s="6" t="s">
        <v>1143</v>
      </c>
      <c r="D779" s="6">
        <v>17</v>
      </c>
      <c r="E779" s="24">
        <v>258481.17</v>
      </c>
      <c r="F779" s="6">
        <v>15</v>
      </c>
      <c r="G779" s="12">
        <v>6.0000000000000001E-3</v>
      </c>
      <c r="H779" s="12">
        <v>0.01</v>
      </c>
      <c r="I779" s="12">
        <v>-0.01</v>
      </c>
      <c r="J779" s="16">
        <f t="shared" si="60"/>
        <v>0.1333333333333333</v>
      </c>
      <c r="K779" s="15">
        <f t="shared" si="61"/>
        <v>34464.155999999995</v>
      </c>
      <c r="L779" s="15">
        <f t="shared" si="62"/>
        <v>294496.21302000002</v>
      </c>
      <c r="M779" s="13" t="str">
        <f t="shared" si="63"/>
        <v>Strategic 3Y</v>
      </c>
      <c r="N779" s="13" t="str">
        <f t="shared" si="64"/>
        <v>PASS</v>
      </c>
    </row>
    <row r="780" spans="1:14">
      <c r="A780" s="11">
        <v>46844</v>
      </c>
      <c r="B780" s="6" t="s">
        <v>77</v>
      </c>
      <c r="C780" s="6" t="s">
        <v>1144</v>
      </c>
      <c r="D780" s="6">
        <v>17</v>
      </c>
      <c r="E780" s="24">
        <v>107676.22</v>
      </c>
      <c r="F780" s="6">
        <v>15</v>
      </c>
      <c r="G780" s="12">
        <v>6.0000000000000001E-3</v>
      </c>
      <c r="H780" s="12">
        <v>-4.0000000000000001E-3</v>
      </c>
      <c r="I780" s="12">
        <v>-0.01</v>
      </c>
      <c r="J780" s="16">
        <f t="shared" si="60"/>
        <v>0.1333333333333333</v>
      </c>
      <c r="K780" s="15">
        <f t="shared" si="61"/>
        <v>14356.829333333329</v>
      </c>
      <c r="L780" s="15">
        <f t="shared" si="62"/>
        <v>121171.63957333333</v>
      </c>
      <c r="M780" s="13" t="str">
        <f t="shared" si="63"/>
        <v>Strategic 3Y</v>
      </c>
      <c r="N780" s="13" t="str">
        <f t="shared" si="64"/>
        <v>PASS</v>
      </c>
    </row>
    <row r="781" spans="1:14">
      <c r="A781" s="11">
        <v>46844</v>
      </c>
      <c r="B781" s="6" t="s">
        <v>77</v>
      </c>
      <c r="C781" s="6" t="s">
        <v>1145</v>
      </c>
      <c r="D781" s="6">
        <v>17</v>
      </c>
      <c r="E781" s="24">
        <v>147603.98000000001</v>
      </c>
      <c r="F781" s="6">
        <v>15</v>
      </c>
      <c r="G781" s="12">
        <v>6.0000000000000001E-3</v>
      </c>
      <c r="H781" s="12">
        <v>1.7999999999999999E-2</v>
      </c>
      <c r="I781" s="12">
        <v>-0.01</v>
      </c>
      <c r="J781" s="16">
        <f t="shared" si="60"/>
        <v>0.1333333333333333</v>
      </c>
      <c r="K781" s="15">
        <f t="shared" si="61"/>
        <v>19680.530666666662</v>
      </c>
      <c r="L781" s="15">
        <f t="shared" si="62"/>
        <v>169350.96638666667</v>
      </c>
      <c r="M781" s="13" t="str">
        <f t="shared" si="63"/>
        <v>Strategic 3Y</v>
      </c>
      <c r="N781" s="13" t="str">
        <f t="shared" si="64"/>
        <v>PASS</v>
      </c>
    </row>
    <row r="782" spans="1:14">
      <c r="A782" s="11">
        <v>46844</v>
      </c>
      <c r="B782" s="6" t="s">
        <v>80</v>
      </c>
      <c r="C782" s="6" t="s">
        <v>1143</v>
      </c>
      <c r="D782" s="6">
        <v>19</v>
      </c>
      <c r="E782" s="24">
        <v>289695.78999999998</v>
      </c>
      <c r="F782" s="6">
        <v>18</v>
      </c>
      <c r="G782" s="12">
        <v>4.0000000000000001E-3</v>
      </c>
      <c r="H782" s="12">
        <v>0.01</v>
      </c>
      <c r="I782" s="12">
        <v>-0.01</v>
      </c>
      <c r="J782" s="16">
        <f t="shared" si="60"/>
        <v>5.555555555555558E-2</v>
      </c>
      <c r="K782" s="15">
        <f t="shared" si="61"/>
        <v>16094.210555555561</v>
      </c>
      <c r="L782" s="15">
        <f t="shared" si="62"/>
        <v>306948.78371555556</v>
      </c>
      <c r="M782" s="13" t="str">
        <f t="shared" si="63"/>
        <v>Strategic 3Y</v>
      </c>
      <c r="N782" s="13" t="str">
        <f t="shared" si="64"/>
        <v>PASS</v>
      </c>
    </row>
    <row r="783" spans="1:14">
      <c r="A783" s="11">
        <v>46844</v>
      </c>
      <c r="B783" s="6" t="s">
        <v>80</v>
      </c>
      <c r="C783" s="6" t="s">
        <v>1144</v>
      </c>
      <c r="D783" s="6">
        <v>19</v>
      </c>
      <c r="E783" s="24">
        <v>110949.93</v>
      </c>
      <c r="F783" s="6">
        <v>18</v>
      </c>
      <c r="G783" s="12">
        <v>4.0000000000000001E-3</v>
      </c>
      <c r="H783" s="12">
        <v>-4.0000000000000001E-3</v>
      </c>
      <c r="I783" s="12">
        <v>-0.01</v>
      </c>
      <c r="J783" s="16">
        <f t="shared" si="60"/>
        <v>5.555555555555558E-2</v>
      </c>
      <c r="K783" s="15">
        <f t="shared" si="61"/>
        <v>6163.885000000002</v>
      </c>
      <c r="L783" s="15">
        <f t="shared" si="62"/>
        <v>116004.31570000001</v>
      </c>
      <c r="M783" s="13" t="str">
        <f t="shared" si="63"/>
        <v>Strategic 3Y</v>
      </c>
      <c r="N783" s="13" t="str">
        <f t="shared" si="64"/>
        <v>PASS</v>
      </c>
    </row>
    <row r="784" spans="1:14">
      <c r="A784" s="11">
        <v>46844</v>
      </c>
      <c r="B784" s="6" t="s">
        <v>80</v>
      </c>
      <c r="C784" s="6" t="s">
        <v>1145</v>
      </c>
      <c r="D784" s="6">
        <v>19</v>
      </c>
      <c r="E784" s="24">
        <v>181610.26</v>
      </c>
      <c r="F784" s="6">
        <v>18</v>
      </c>
      <c r="G784" s="12">
        <v>4.0000000000000001E-3</v>
      </c>
      <c r="H784" s="12">
        <v>1.7999999999999999E-2</v>
      </c>
      <c r="I784" s="12">
        <v>-0.01</v>
      </c>
      <c r="J784" s="16">
        <f t="shared" si="60"/>
        <v>5.555555555555558E-2</v>
      </c>
      <c r="K784" s="15">
        <f t="shared" si="61"/>
        <v>10089.458888888894</v>
      </c>
      <c r="L784" s="15">
        <f t="shared" si="62"/>
        <v>193879.04200888888</v>
      </c>
      <c r="M784" s="13" t="str">
        <f t="shared" si="63"/>
        <v>Strategic 3Y</v>
      </c>
      <c r="N784" s="13" t="str">
        <f t="shared" si="64"/>
        <v>PASS</v>
      </c>
    </row>
    <row r="785" spans="1:14">
      <c r="A785" s="11">
        <v>46844</v>
      </c>
      <c r="B785" s="6" t="s">
        <v>82</v>
      </c>
      <c r="C785" s="6" t="s">
        <v>1143</v>
      </c>
      <c r="D785" s="6">
        <v>20</v>
      </c>
      <c r="E785" s="24">
        <v>308855.84000000003</v>
      </c>
      <c r="F785" s="6">
        <v>17</v>
      </c>
      <c r="G785" s="12">
        <v>1.4999999999999999E-2</v>
      </c>
      <c r="H785" s="12">
        <v>0.01</v>
      </c>
      <c r="I785" s="12">
        <v>-0.01</v>
      </c>
      <c r="J785" s="16">
        <f t="shared" si="60"/>
        <v>0.17647058823529416</v>
      </c>
      <c r="K785" s="15">
        <f t="shared" si="61"/>
        <v>54503.971764705901</v>
      </c>
      <c r="L785" s="15">
        <f t="shared" si="62"/>
        <v>367992.64936470595</v>
      </c>
      <c r="M785" s="13" t="str">
        <f t="shared" si="63"/>
        <v>Strategic 3Y</v>
      </c>
      <c r="N785" s="13" t="str">
        <f t="shared" si="64"/>
        <v>PASS</v>
      </c>
    </row>
    <row r="786" spans="1:14">
      <c r="A786" s="11">
        <v>46844</v>
      </c>
      <c r="B786" s="6" t="s">
        <v>82</v>
      </c>
      <c r="C786" s="6" t="s">
        <v>1144</v>
      </c>
      <c r="D786" s="6">
        <v>20</v>
      </c>
      <c r="E786" s="24">
        <v>115254.29</v>
      </c>
      <c r="F786" s="6">
        <v>17</v>
      </c>
      <c r="G786" s="12">
        <v>1.4999999999999999E-2</v>
      </c>
      <c r="H786" s="12">
        <v>-4.0000000000000001E-3</v>
      </c>
      <c r="I786" s="12">
        <v>-0.01</v>
      </c>
      <c r="J786" s="16">
        <f t="shared" si="60"/>
        <v>0.17647058823529416</v>
      </c>
      <c r="K786" s="15">
        <f t="shared" si="61"/>
        <v>20338.992352941179</v>
      </c>
      <c r="L786" s="15">
        <f t="shared" si="62"/>
        <v>135708.53664294118</v>
      </c>
      <c r="M786" s="13" t="str">
        <f t="shared" si="63"/>
        <v>Strategic 3Y</v>
      </c>
      <c r="N786" s="13" t="str">
        <f t="shared" si="64"/>
        <v>PASS</v>
      </c>
    </row>
    <row r="787" spans="1:14">
      <c r="A787" s="11">
        <v>46844</v>
      </c>
      <c r="B787" s="6" t="s">
        <v>82</v>
      </c>
      <c r="C787" s="6" t="s">
        <v>1145</v>
      </c>
      <c r="D787" s="6">
        <v>20</v>
      </c>
      <c r="E787" s="24">
        <v>177217.44</v>
      </c>
      <c r="F787" s="6">
        <v>17</v>
      </c>
      <c r="G787" s="12">
        <v>1.4999999999999999E-2</v>
      </c>
      <c r="H787" s="12">
        <v>1.7999999999999999E-2</v>
      </c>
      <c r="I787" s="12">
        <v>-0.01</v>
      </c>
      <c r="J787" s="16">
        <f t="shared" si="60"/>
        <v>0.17647058823529416</v>
      </c>
      <c r="K787" s="15">
        <f t="shared" si="61"/>
        <v>31273.665882352947</v>
      </c>
      <c r="L787" s="15">
        <f t="shared" si="62"/>
        <v>212567.10700235295</v>
      </c>
      <c r="M787" s="13" t="str">
        <f t="shared" si="63"/>
        <v>Strategic 3Y</v>
      </c>
      <c r="N787" s="13" t="str">
        <f t="shared" si="64"/>
        <v>PASS</v>
      </c>
    </row>
    <row r="788" spans="1:14">
      <c r="A788" s="11">
        <v>46844</v>
      </c>
      <c r="B788" s="6" t="s">
        <v>83</v>
      </c>
      <c r="C788" s="6" t="s">
        <v>1143</v>
      </c>
      <c r="D788" s="6">
        <v>24</v>
      </c>
      <c r="E788" s="24">
        <v>408044.28</v>
      </c>
      <c r="F788" s="6">
        <v>21</v>
      </c>
      <c r="G788" s="12">
        <v>5.0000000000000001E-3</v>
      </c>
      <c r="H788" s="12">
        <v>0.01</v>
      </c>
      <c r="I788" s="12">
        <v>-0.01</v>
      </c>
      <c r="J788" s="16">
        <f t="shared" si="60"/>
        <v>0.14285714285714279</v>
      </c>
      <c r="K788" s="15">
        <f t="shared" si="61"/>
        <v>58292.039999999979</v>
      </c>
      <c r="L788" s="15">
        <f t="shared" si="62"/>
        <v>468376.54139999999</v>
      </c>
      <c r="M788" s="13" t="str">
        <f t="shared" si="63"/>
        <v>Strategic 3Y</v>
      </c>
      <c r="N788" s="13" t="str">
        <f t="shared" si="64"/>
        <v>PASS</v>
      </c>
    </row>
    <row r="789" spans="1:14">
      <c r="A789" s="11">
        <v>46844</v>
      </c>
      <c r="B789" s="6" t="s">
        <v>83</v>
      </c>
      <c r="C789" s="6" t="s">
        <v>1144</v>
      </c>
      <c r="D789" s="6">
        <v>24</v>
      </c>
      <c r="E789" s="24">
        <v>147820.99</v>
      </c>
      <c r="F789" s="6">
        <v>21</v>
      </c>
      <c r="G789" s="12">
        <v>5.0000000000000001E-3</v>
      </c>
      <c r="H789" s="12">
        <v>-4.0000000000000001E-3</v>
      </c>
      <c r="I789" s="12">
        <v>-0.01</v>
      </c>
      <c r="J789" s="16">
        <f t="shared" si="60"/>
        <v>0.14285714285714279</v>
      </c>
      <c r="K789" s="15">
        <f t="shared" si="61"/>
        <v>21117.284285714275</v>
      </c>
      <c r="L789" s="15">
        <f t="shared" si="62"/>
        <v>167607.88537571425</v>
      </c>
      <c r="M789" s="13" t="str">
        <f t="shared" si="63"/>
        <v>Strategic 3Y</v>
      </c>
      <c r="N789" s="13" t="str">
        <f t="shared" si="64"/>
        <v>PASS</v>
      </c>
    </row>
    <row r="790" spans="1:14">
      <c r="A790" s="11">
        <v>46844</v>
      </c>
      <c r="B790" s="6" t="s">
        <v>83</v>
      </c>
      <c r="C790" s="6" t="s">
        <v>1145</v>
      </c>
      <c r="D790" s="6">
        <v>24</v>
      </c>
      <c r="E790" s="24">
        <v>219259.25</v>
      </c>
      <c r="F790" s="6">
        <v>21</v>
      </c>
      <c r="G790" s="12">
        <v>5.0000000000000001E-3</v>
      </c>
      <c r="H790" s="12">
        <v>1.7999999999999999E-2</v>
      </c>
      <c r="I790" s="12">
        <v>-0.01</v>
      </c>
      <c r="J790" s="16">
        <f t="shared" si="60"/>
        <v>0.14285714285714279</v>
      </c>
      <c r="K790" s="15">
        <f t="shared" si="61"/>
        <v>31322.749999999985</v>
      </c>
      <c r="L790" s="15">
        <f t="shared" si="62"/>
        <v>253432.37025000001</v>
      </c>
      <c r="M790" s="13" t="str">
        <f t="shared" si="63"/>
        <v>Strategic 3Y</v>
      </c>
      <c r="N790" s="13" t="str">
        <f t="shared" si="64"/>
        <v>PASS</v>
      </c>
    </row>
    <row r="791" spans="1:14">
      <c r="A791" s="11">
        <v>46844</v>
      </c>
      <c r="B791" s="6" t="s">
        <v>84</v>
      </c>
      <c r="C791" s="6" t="s">
        <v>1143</v>
      </c>
      <c r="D791" s="6">
        <v>24</v>
      </c>
      <c r="E791" s="24">
        <v>575634.1</v>
      </c>
      <c r="F791" s="6">
        <v>26</v>
      </c>
      <c r="G791" s="12">
        <v>1.2E-2</v>
      </c>
      <c r="H791" s="12">
        <v>0.01</v>
      </c>
      <c r="I791" s="12">
        <v>-0.01</v>
      </c>
      <c r="J791" s="16">
        <f t="shared" si="60"/>
        <v>-7.6923076923076872E-2</v>
      </c>
      <c r="K791" s="15">
        <f t="shared" si="61"/>
        <v>-44279.546153846124</v>
      </c>
      <c r="L791" s="15">
        <f t="shared" si="62"/>
        <v>538262.16304615384</v>
      </c>
      <c r="M791" s="13" t="str">
        <f t="shared" si="63"/>
        <v>Strategic 3Y</v>
      </c>
      <c r="N791" s="13" t="str">
        <f t="shared" si="64"/>
        <v>PASS</v>
      </c>
    </row>
    <row r="792" spans="1:14">
      <c r="A792" s="11">
        <v>46844</v>
      </c>
      <c r="B792" s="6" t="s">
        <v>84</v>
      </c>
      <c r="C792" s="6" t="s">
        <v>1144</v>
      </c>
      <c r="D792" s="6">
        <v>24</v>
      </c>
      <c r="E792" s="24">
        <v>188768.98</v>
      </c>
      <c r="F792" s="6">
        <v>26</v>
      </c>
      <c r="G792" s="12">
        <v>1.2E-2</v>
      </c>
      <c r="H792" s="12">
        <v>-4.0000000000000001E-3</v>
      </c>
      <c r="I792" s="12">
        <v>-0.01</v>
      </c>
      <c r="J792" s="16">
        <f t="shared" si="60"/>
        <v>-7.6923076923076872E-2</v>
      </c>
      <c r="K792" s="15">
        <f t="shared" si="61"/>
        <v>-14520.69076923076</v>
      </c>
      <c r="L792" s="15">
        <f t="shared" si="62"/>
        <v>173870.75127076925</v>
      </c>
      <c r="M792" s="13" t="str">
        <f t="shared" si="63"/>
        <v>Strategic 3Y</v>
      </c>
      <c r="N792" s="13" t="str">
        <f t="shared" si="64"/>
        <v>PASS</v>
      </c>
    </row>
    <row r="793" spans="1:14">
      <c r="A793" s="11">
        <v>46844</v>
      </c>
      <c r="B793" s="6" t="s">
        <v>84</v>
      </c>
      <c r="C793" s="6" t="s">
        <v>1145</v>
      </c>
      <c r="D793" s="6">
        <v>24</v>
      </c>
      <c r="E793" s="24">
        <v>256408.02</v>
      </c>
      <c r="F793" s="6">
        <v>26</v>
      </c>
      <c r="G793" s="12">
        <v>1.2E-2</v>
      </c>
      <c r="H793" s="12">
        <v>1.7999999999999999E-2</v>
      </c>
      <c r="I793" s="12">
        <v>-0.01</v>
      </c>
      <c r="J793" s="16">
        <f t="shared" si="60"/>
        <v>-7.6923076923076872E-2</v>
      </c>
      <c r="K793" s="15">
        <f t="shared" si="61"/>
        <v>-19723.693846153834</v>
      </c>
      <c r="L793" s="15">
        <f t="shared" si="62"/>
        <v>241812.48655384616</v>
      </c>
      <c r="M793" s="13" t="str">
        <f t="shared" si="63"/>
        <v>Strategic 3Y</v>
      </c>
      <c r="N793" s="13" t="str">
        <f t="shared" si="64"/>
        <v>PASS</v>
      </c>
    </row>
    <row r="794" spans="1:14">
      <c r="A794" s="11">
        <v>46874</v>
      </c>
      <c r="B794" s="6" t="s">
        <v>53</v>
      </c>
      <c r="C794" s="6" t="s">
        <v>1143</v>
      </c>
      <c r="D794" s="6">
        <v>8</v>
      </c>
      <c r="E794" s="24">
        <v>165582.88</v>
      </c>
      <c r="F794" s="6">
        <v>8</v>
      </c>
      <c r="G794" s="12">
        <v>1.7999999999999999E-2</v>
      </c>
      <c r="H794" s="12">
        <v>0.01</v>
      </c>
      <c r="I794" s="12">
        <v>-0.01</v>
      </c>
      <c r="J794" s="16">
        <f t="shared" si="60"/>
        <v>0</v>
      </c>
      <c r="K794" s="15">
        <f t="shared" si="61"/>
        <v>0</v>
      </c>
      <c r="L794" s="15">
        <f t="shared" si="62"/>
        <v>168563.37184000001</v>
      </c>
      <c r="M794" s="13" t="str">
        <f t="shared" si="63"/>
        <v>Strategic 3Y</v>
      </c>
      <c r="N794" s="13" t="str">
        <f t="shared" si="64"/>
        <v>PASS</v>
      </c>
    </row>
    <row r="795" spans="1:14">
      <c r="A795" s="11">
        <v>46874</v>
      </c>
      <c r="B795" s="6" t="s">
        <v>53</v>
      </c>
      <c r="C795" s="6" t="s">
        <v>1144</v>
      </c>
      <c r="D795" s="6">
        <v>8</v>
      </c>
      <c r="E795" s="24">
        <v>62069.18</v>
      </c>
      <c r="F795" s="6">
        <v>8</v>
      </c>
      <c r="G795" s="12">
        <v>1.7999999999999999E-2</v>
      </c>
      <c r="H795" s="12">
        <v>-4.0000000000000001E-3</v>
      </c>
      <c r="I795" s="12">
        <v>-0.01</v>
      </c>
      <c r="J795" s="16">
        <f t="shared" si="60"/>
        <v>0</v>
      </c>
      <c r="K795" s="15">
        <f t="shared" si="61"/>
        <v>0</v>
      </c>
      <c r="L795" s="15">
        <f t="shared" si="62"/>
        <v>62317.456720000002</v>
      </c>
      <c r="M795" s="13" t="str">
        <f t="shared" si="63"/>
        <v>Strategic 3Y</v>
      </c>
      <c r="N795" s="13" t="str">
        <f t="shared" si="64"/>
        <v>PASS</v>
      </c>
    </row>
    <row r="796" spans="1:14">
      <c r="A796" s="11">
        <v>46874</v>
      </c>
      <c r="B796" s="6" t="s">
        <v>53</v>
      </c>
      <c r="C796" s="6" t="s">
        <v>1145</v>
      </c>
      <c r="D796" s="6">
        <v>8</v>
      </c>
      <c r="E796" s="24">
        <v>100861.8</v>
      </c>
      <c r="F796" s="6">
        <v>8</v>
      </c>
      <c r="G796" s="12">
        <v>1.7999999999999999E-2</v>
      </c>
      <c r="H796" s="12">
        <v>1.7999999999999999E-2</v>
      </c>
      <c r="I796" s="12">
        <v>-0.01</v>
      </c>
      <c r="J796" s="16">
        <f t="shared" si="60"/>
        <v>0</v>
      </c>
      <c r="K796" s="15">
        <f t="shared" si="61"/>
        <v>0</v>
      </c>
      <c r="L796" s="15">
        <f t="shared" si="62"/>
        <v>103484.2068</v>
      </c>
      <c r="M796" s="13" t="str">
        <f t="shared" si="63"/>
        <v>Strategic 3Y</v>
      </c>
      <c r="N796" s="13" t="str">
        <f t="shared" si="64"/>
        <v>PASS</v>
      </c>
    </row>
    <row r="797" spans="1:14">
      <c r="A797" s="11">
        <v>46874</v>
      </c>
      <c r="B797" s="6" t="s">
        <v>57</v>
      </c>
      <c r="C797" s="6" t="s">
        <v>1143</v>
      </c>
      <c r="D797" s="6">
        <v>9</v>
      </c>
      <c r="E797" s="24">
        <v>154868.57</v>
      </c>
      <c r="F797" s="6">
        <v>10</v>
      </c>
      <c r="G797" s="12">
        <v>6.0000000000000001E-3</v>
      </c>
      <c r="H797" s="12">
        <v>0.01</v>
      </c>
      <c r="I797" s="12">
        <v>-0.01</v>
      </c>
      <c r="J797" s="16">
        <f t="shared" si="60"/>
        <v>-9.9999999999999978E-2</v>
      </c>
      <c r="K797" s="15">
        <f t="shared" si="61"/>
        <v>-15486.856999999998</v>
      </c>
      <c r="L797" s="15">
        <f t="shared" si="62"/>
        <v>140310.92442000002</v>
      </c>
      <c r="M797" s="13" t="str">
        <f t="shared" si="63"/>
        <v>Strategic 3Y</v>
      </c>
      <c r="N797" s="13" t="str">
        <f t="shared" si="64"/>
        <v>PASS</v>
      </c>
    </row>
    <row r="798" spans="1:14">
      <c r="A798" s="11">
        <v>46874</v>
      </c>
      <c r="B798" s="6" t="s">
        <v>57</v>
      </c>
      <c r="C798" s="6" t="s">
        <v>1144</v>
      </c>
      <c r="D798" s="6">
        <v>9</v>
      </c>
      <c r="E798" s="24">
        <v>58512.95</v>
      </c>
      <c r="F798" s="6">
        <v>10</v>
      </c>
      <c r="G798" s="12">
        <v>6.0000000000000001E-3</v>
      </c>
      <c r="H798" s="12">
        <v>-4.0000000000000001E-3</v>
      </c>
      <c r="I798" s="12">
        <v>-0.01</v>
      </c>
      <c r="J798" s="16">
        <f t="shared" si="60"/>
        <v>-9.9999999999999978E-2</v>
      </c>
      <c r="K798" s="15">
        <f t="shared" si="61"/>
        <v>-5851.2949999999983</v>
      </c>
      <c r="L798" s="15">
        <f t="shared" si="62"/>
        <v>52193.551399999997</v>
      </c>
      <c r="M798" s="13" t="str">
        <f t="shared" si="63"/>
        <v>Strategic 3Y</v>
      </c>
      <c r="N798" s="13" t="str">
        <f t="shared" si="64"/>
        <v>PASS</v>
      </c>
    </row>
    <row r="799" spans="1:14">
      <c r="A799" s="11">
        <v>46874</v>
      </c>
      <c r="B799" s="6" t="s">
        <v>57</v>
      </c>
      <c r="C799" s="6" t="s">
        <v>1145</v>
      </c>
      <c r="D799" s="6">
        <v>9</v>
      </c>
      <c r="E799" s="24">
        <v>85139.87</v>
      </c>
      <c r="F799" s="6">
        <v>10</v>
      </c>
      <c r="G799" s="12">
        <v>6.0000000000000001E-3</v>
      </c>
      <c r="H799" s="12">
        <v>1.7999999999999999E-2</v>
      </c>
      <c r="I799" s="12">
        <v>-0.01</v>
      </c>
      <c r="J799" s="16">
        <f t="shared" si="60"/>
        <v>-9.9999999999999978E-2</v>
      </c>
      <c r="K799" s="15">
        <f t="shared" si="61"/>
        <v>-8513.9869999999974</v>
      </c>
      <c r="L799" s="15">
        <f t="shared" si="62"/>
        <v>77817.841180000003</v>
      </c>
      <c r="M799" s="13" t="str">
        <f t="shared" si="63"/>
        <v>Strategic 3Y</v>
      </c>
      <c r="N799" s="13" t="str">
        <f t="shared" si="64"/>
        <v>PASS</v>
      </c>
    </row>
    <row r="800" spans="1:14">
      <c r="A800" s="11">
        <v>46874</v>
      </c>
      <c r="B800" s="6" t="s">
        <v>61</v>
      </c>
      <c r="C800" s="6" t="s">
        <v>1143</v>
      </c>
      <c r="D800" s="6">
        <v>9</v>
      </c>
      <c r="E800" s="24">
        <v>143862.82999999999</v>
      </c>
      <c r="F800" s="6">
        <v>8</v>
      </c>
      <c r="G800" s="12">
        <v>0</v>
      </c>
      <c r="H800" s="12">
        <v>0.01</v>
      </c>
      <c r="I800" s="12">
        <v>-0.01</v>
      </c>
      <c r="J800" s="16">
        <f t="shared" si="60"/>
        <v>0.125</v>
      </c>
      <c r="K800" s="15">
        <f t="shared" si="61"/>
        <v>17982.853749999998</v>
      </c>
      <c r="L800" s="15">
        <f t="shared" si="62"/>
        <v>161845.68375</v>
      </c>
      <c r="M800" s="13" t="str">
        <f t="shared" si="63"/>
        <v>Strategic 3Y</v>
      </c>
      <c r="N800" s="13" t="str">
        <f t="shared" si="64"/>
        <v>PASS</v>
      </c>
    </row>
    <row r="801" spans="1:14">
      <c r="A801" s="11">
        <v>46874</v>
      </c>
      <c r="B801" s="6" t="s">
        <v>61</v>
      </c>
      <c r="C801" s="6" t="s">
        <v>1144</v>
      </c>
      <c r="D801" s="6">
        <v>9</v>
      </c>
      <c r="E801" s="24">
        <v>50774.01</v>
      </c>
      <c r="F801" s="6">
        <v>8</v>
      </c>
      <c r="G801" s="12">
        <v>0</v>
      </c>
      <c r="H801" s="12">
        <v>-4.0000000000000001E-3</v>
      </c>
      <c r="I801" s="12">
        <v>-0.01</v>
      </c>
      <c r="J801" s="16">
        <f t="shared" si="60"/>
        <v>0.125</v>
      </c>
      <c r="K801" s="15">
        <f t="shared" si="61"/>
        <v>6346.7512500000003</v>
      </c>
      <c r="L801" s="15">
        <f t="shared" si="62"/>
        <v>56409.925110000004</v>
      </c>
      <c r="M801" s="13" t="str">
        <f t="shared" si="63"/>
        <v>Strategic 3Y</v>
      </c>
      <c r="N801" s="13" t="str">
        <f t="shared" si="64"/>
        <v>PASS</v>
      </c>
    </row>
    <row r="802" spans="1:14">
      <c r="A802" s="11">
        <v>46874</v>
      </c>
      <c r="B802" s="6" t="s">
        <v>61</v>
      </c>
      <c r="C802" s="6" t="s">
        <v>1145</v>
      </c>
      <c r="D802" s="6">
        <v>9</v>
      </c>
      <c r="E802" s="24">
        <v>61224.03</v>
      </c>
      <c r="F802" s="6">
        <v>8</v>
      </c>
      <c r="G802" s="12">
        <v>0</v>
      </c>
      <c r="H802" s="12">
        <v>1.7999999999999999E-2</v>
      </c>
      <c r="I802" s="12">
        <v>-0.01</v>
      </c>
      <c r="J802" s="16">
        <f t="shared" si="60"/>
        <v>0.125</v>
      </c>
      <c r="K802" s="15">
        <f t="shared" si="61"/>
        <v>7653.0037499999999</v>
      </c>
      <c r="L802" s="15">
        <f t="shared" si="62"/>
        <v>69366.825989999998</v>
      </c>
      <c r="M802" s="13" t="str">
        <f t="shared" si="63"/>
        <v>Strategic 3Y</v>
      </c>
      <c r="N802" s="13" t="str">
        <f t="shared" si="64"/>
        <v>PASS</v>
      </c>
    </row>
    <row r="803" spans="1:14">
      <c r="A803" s="11">
        <v>46874</v>
      </c>
      <c r="B803" s="6" t="s">
        <v>65</v>
      </c>
      <c r="C803" s="6" t="s">
        <v>1143</v>
      </c>
      <c r="D803" s="6">
        <v>16</v>
      </c>
      <c r="E803" s="24">
        <v>324703.34999999998</v>
      </c>
      <c r="F803" s="6">
        <v>16</v>
      </c>
      <c r="G803" s="12">
        <v>0.02</v>
      </c>
      <c r="H803" s="12">
        <v>0.01</v>
      </c>
      <c r="I803" s="12">
        <v>-0.01</v>
      </c>
      <c r="J803" s="16">
        <f t="shared" si="60"/>
        <v>0</v>
      </c>
      <c r="K803" s="15">
        <f t="shared" si="61"/>
        <v>0</v>
      </c>
      <c r="L803" s="15">
        <f t="shared" si="62"/>
        <v>331197.41699999996</v>
      </c>
      <c r="M803" s="13" t="str">
        <f t="shared" si="63"/>
        <v>Strategic 3Y</v>
      </c>
      <c r="N803" s="13" t="str">
        <f t="shared" si="64"/>
        <v>PASS</v>
      </c>
    </row>
    <row r="804" spans="1:14">
      <c r="A804" s="11">
        <v>46874</v>
      </c>
      <c r="B804" s="6" t="s">
        <v>65</v>
      </c>
      <c r="C804" s="6" t="s">
        <v>1144</v>
      </c>
      <c r="D804" s="6">
        <v>16</v>
      </c>
      <c r="E804" s="24">
        <v>113396.5</v>
      </c>
      <c r="F804" s="6">
        <v>16</v>
      </c>
      <c r="G804" s="12">
        <v>0.02</v>
      </c>
      <c r="H804" s="12">
        <v>-4.0000000000000001E-3</v>
      </c>
      <c r="I804" s="12">
        <v>-0.01</v>
      </c>
      <c r="J804" s="16">
        <f t="shared" si="60"/>
        <v>0</v>
      </c>
      <c r="K804" s="15">
        <f t="shared" si="61"/>
        <v>0</v>
      </c>
      <c r="L804" s="15">
        <f t="shared" si="62"/>
        <v>114076.879</v>
      </c>
      <c r="M804" s="13" t="str">
        <f t="shared" si="63"/>
        <v>Strategic 3Y</v>
      </c>
      <c r="N804" s="13" t="str">
        <f t="shared" si="64"/>
        <v>PASS</v>
      </c>
    </row>
    <row r="805" spans="1:14">
      <c r="A805" s="11">
        <v>46874</v>
      </c>
      <c r="B805" s="6" t="s">
        <v>65</v>
      </c>
      <c r="C805" s="6" t="s">
        <v>1145</v>
      </c>
      <c r="D805" s="6">
        <v>16</v>
      </c>
      <c r="E805" s="24">
        <v>200343.32</v>
      </c>
      <c r="F805" s="6">
        <v>16</v>
      </c>
      <c r="G805" s="12">
        <v>0.02</v>
      </c>
      <c r="H805" s="12">
        <v>1.7999999999999999E-2</v>
      </c>
      <c r="I805" s="12">
        <v>-0.01</v>
      </c>
      <c r="J805" s="16">
        <f t="shared" si="60"/>
        <v>0</v>
      </c>
      <c r="K805" s="15">
        <f t="shared" si="61"/>
        <v>0</v>
      </c>
      <c r="L805" s="15">
        <f t="shared" si="62"/>
        <v>205952.93296000001</v>
      </c>
      <c r="M805" s="13" t="str">
        <f t="shared" si="63"/>
        <v>Strategic 3Y</v>
      </c>
      <c r="N805" s="13" t="str">
        <f t="shared" si="64"/>
        <v>PASS</v>
      </c>
    </row>
    <row r="806" spans="1:14">
      <c r="A806" s="11">
        <v>46874</v>
      </c>
      <c r="B806" s="6" t="s">
        <v>68</v>
      </c>
      <c r="C806" s="6" t="s">
        <v>1143</v>
      </c>
      <c r="D806" s="6">
        <v>19</v>
      </c>
      <c r="E806" s="24">
        <v>287737.53000000003</v>
      </c>
      <c r="F806" s="6">
        <v>18</v>
      </c>
      <c r="G806" s="12">
        <v>0</v>
      </c>
      <c r="H806" s="12">
        <v>0.01</v>
      </c>
      <c r="I806" s="12">
        <v>-0.01</v>
      </c>
      <c r="J806" s="16">
        <f t="shared" si="60"/>
        <v>5.555555555555558E-2</v>
      </c>
      <c r="K806" s="15">
        <f t="shared" si="61"/>
        <v>15985.418333333342</v>
      </c>
      <c r="L806" s="15">
        <f t="shared" si="62"/>
        <v>303722.94833333336</v>
      </c>
      <c r="M806" s="13" t="str">
        <f t="shared" si="63"/>
        <v>Strategic 3Y</v>
      </c>
      <c r="N806" s="13" t="str">
        <f t="shared" si="64"/>
        <v>PASS</v>
      </c>
    </row>
    <row r="807" spans="1:14">
      <c r="A807" s="11">
        <v>46874</v>
      </c>
      <c r="B807" s="6" t="s">
        <v>68</v>
      </c>
      <c r="C807" s="6" t="s">
        <v>1144</v>
      </c>
      <c r="D807" s="6">
        <v>19</v>
      </c>
      <c r="E807" s="24">
        <v>121915.75</v>
      </c>
      <c r="F807" s="6">
        <v>18</v>
      </c>
      <c r="G807" s="12">
        <v>0</v>
      </c>
      <c r="H807" s="12">
        <v>-4.0000000000000001E-3</v>
      </c>
      <c r="I807" s="12">
        <v>-0.01</v>
      </c>
      <c r="J807" s="16">
        <f t="shared" si="60"/>
        <v>5.555555555555558E-2</v>
      </c>
      <c r="K807" s="15">
        <f t="shared" si="61"/>
        <v>6773.0972222222254</v>
      </c>
      <c r="L807" s="15">
        <f t="shared" si="62"/>
        <v>126982.02672222222</v>
      </c>
      <c r="M807" s="13" t="str">
        <f t="shared" si="63"/>
        <v>Strategic 3Y</v>
      </c>
      <c r="N807" s="13" t="str">
        <f t="shared" si="64"/>
        <v>PASS</v>
      </c>
    </row>
    <row r="808" spans="1:14">
      <c r="A808" s="11">
        <v>46874</v>
      </c>
      <c r="B808" s="6" t="s">
        <v>68</v>
      </c>
      <c r="C808" s="6" t="s">
        <v>1145</v>
      </c>
      <c r="D808" s="6">
        <v>19</v>
      </c>
      <c r="E808" s="24">
        <v>155543.25</v>
      </c>
      <c r="F808" s="6">
        <v>18</v>
      </c>
      <c r="G808" s="12">
        <v>0</v>
      </c>
      <c r="H808" s="12">
        <v>1.7999999999999999E-2</v>
      </c>
      <c r="I808" s="12">
        <v>-0.01</v>
      </c>
      <c r="J808" s="16">
        <f t="shared" si="60"/>
        <v>5.555555555555558E-2</v>
      </c>
      <c r="K808" s="15">
        <f t="shared" si="61"/>
        <v>8641.2916666666697</v>
      </c>
      <c r="L808" s="15">
        <f t="shared" si="62"/>
        <v>165428.88766666665</v>
      </c>
      <c r="M808" s="13" t="str">
        <f t="shared" si="63"/>
        <v>Strategic 3Y</v>
      </c>
      <c r="N808" s="13" t="str">
        <f t="shared" si="64"/>
        <v>PASS</v>
      </c>
    </row>
    <row r="809" spans="1:14">
      <c r="A809" s="11">
        <v>46874</v>
      </c>
      <c r="B809" s="6" t="s">
        <v>71</v>
      </c>
      <c r="C809" s="6" t="s">
        <v>1143</v>
      </c>
      <c r="D809" s="6">
        <v>14</v>
      </c>
      <c r="E809" s="24">
        <v>195338.13</v>
      </c>
      <c r="F809" s="6">
        <v>14</v>
      </c>
      <c r="G809" s="12">
        <v>8.0000000000000002E-3</v>
      </c>
      <c r="H809" s="12">
        <v>0.01</v>
      </c>
      <c r="I809" s="12">
        <v>-0.01</v>
      </c>
      <c r="J809" s="16">
        <f t="shared" si="60"/>
        <v>0</v>
      </c>
      <c r="K809" s="15">
        <f t="shared" si="61"/>
        <v>0</v>
      </c>
      <c r="L809" s="15">
        <f t="shared" si="62"/>
        <v>196900.83504000001</v>
      </c>
      <c r="M809" s="13" t="str">
        <f t="shared" si="63"/>
        <v>Strategic 3Y</v>
      </c>
      <c r="N809" s="13" t="str">
        <f t="shared" si="64"/>
        <v>PASS</v>
      </c>
    </row>
    <row r="810" spans="1:14">
      <c r="A810" s="11">
        <v>46874</v>
      </c>
      <c r="B810" s="6" t="s">
        <v>71</v>
      </c>
      <c r="C810" s="6" t="s">
        <v>1144</v>
      </c>
      <c r="D810" s="6">
        <v>14</v>
      </c>
      <c r="E810" s="24">
        <v>75321.279999999999</v>
      </c>
      <c r="F810" s="6">
        <v>14</v>
      </c>
      <c r="G810" s="12">
        <v>8.0000000000000002E-3</v>
      </c>
      <c r="H810" s="12">
        <v>-4.0000000000000001E-3</v>
      </c>
      <c r="I810" s="12">
        <v>-0.01</v>
      </c>
      <c r="J810" s="16">
        <f t="shared" si="60"/>
        <v>0</v>
      </c>
      <c r="K810" s="15">
        <f t="shared" si="61"/>
        <v>0</v>
      </c>
      <c r="L810" s="15">
        <f t="shared" si="62"/>
        <v>74869.352320000005</v>
      </c>
      <c r="M810" s="13" t="str">
        <f t="shared" si="63"/>
        <v>Strategic 3Y</v>
      </c>
      <c r="N810" s="13" t="str">
        <f t="shared" si="64"/>
        <v>PASS</v>
      </c>
    </row>
    <row r="811" spans="1:14">
      <c r="A811" s="11">
        <v>46874</v>
      </c>
      <c r="B811" s="6" t="s">
        <v>71</v>
      </c>
      <c r="C811" s="6" t="s">
        <v>1145</v>
      </c>
      <c r="D811" s="6">
        <v>14</v>
      </c>
      <c r="E811" s="24">
        <v>109838.14</v>
      </c>
      <c r="F811" s="6">
        <v>14</v>
      </c>
      <c r="G811" s="12">
        <v>8.0000000000000002E-3</v>
      </c>
      <c r="H811" s="12">
        <v>1.7999999999999999E-2</v>
      </c>
      <c r="I811" s="12">
        <v>-0.01</v>
      </c>
      <c r="J811" s="16">
        <f t="shared" si="60"/>
        <v>0</v>
      </c>
      <c r="K811" s="15">
        <f t="shared" si="61"/>
        <v>0</v>
      </c>
      <c r="L811" s="15">
        <f t="shared" si="62"/>
        <v>111595.55024</v>
      </c>
      <c r="M811" s="13" t="str">
        <f t="shared" si="63"/>
        <v>Strategic 3Y</v>
      </c>
      <c r="N811" s="13" t="str">
        <f t="shared" si="64"/>
        <v>PASS</v>
      </c>
    </row>
    <row r="812" spans="1:14">
      <c r="A812" s="11">
        <v>46874</v>
      </c>
      <c r="B812" s="6" t="s">
        <v>74</v>
      </c>
      <c r="C812" s="6" t="s">
        <v>1143</v>
      </c>
      <c r="D812" s="6">
        <v>58</v>
      </c>
      <c r="E812" s="24">
        <v>1222042.8999999999</v>
      </c>
      <c r="F812" s="6">
        <v>57</v>
      </c>
      <c r="G812" s="12">
        <v>0.01</v>
      </c>
      <c r="H812" s="12">
        <v>0.01</v>
      </c>
      <c r="I812" s="12">
        <v>-0.01</v>
      </c>
      <c r="J812" s="16">
        <f t="shared" si="60"/>
        <v>1.7543859649122862E-2</v>
      </c>
      <c r="K812" s="15">
        <f t="shared" si="61"/>
        <v>21439.349122807082</v>
      </c>
      <c r="L812" s="15">
        <f t="shared" si="62"/>
        <v>1255702.6781228071</v>
      </c>
      <c r="M812" s="13" t="str">
        <f t="shared" si="63"/>
        <v>Strategic 3Y</v>
      </c>
      <c r="N812" s="13" t="str">
        <f t="shared" si="64"/>
        <v>PASS</v>
      </c>
    </row>
    <row r="813" spans="1:14">
      <c r="A813" s="11">
        <v>46874</v>
      </c>
      <c r="B813" s="6" t="s">
        <v>74</v>
      </c>
      <c r="C813" s="6" t="s">
        <v>1144</v>
      </c>
      <c r="D813" s="6">
        <v>58</v>
      </c>
      <c r="E813" s="24">
        <v>434955.99</v>
      </c>
      <c r="F813" s="6">
        <v>57</v>
      </c>
      <c r="G813" s="12">
        <v>0.01</v>
      </c>
      <c r="H813" s="12">
        <v>-4.0000000000000001E-3</v>
      </c>
      <c r="I813" s="12">
        <v>-0.01</v>
      </c>
      <c r="J813" s="16">
        <f t="shared" si="60"/>
        <v>1.7543859649122862E-2</v>
      </c>
      <c r="K813" s="15">
        <f t="shared" si="61"/>
        <v>7630.8068421052867</v>
      </c>
      <c r="L813" s="15">
        <f t="shared" si="62"/>
        <v>440846.97288210527</v>
      </c>
      <c r="M813" s="13" t="str">
        <f t="shared" si="63"/>
        <v>Strategic 3Y</v>
      </c>
      <c r="N813" s="13" t="str">
        <f t="shared" si="64"/>
        <v>PASS</v>
      </c>
    </row>
    <row r="814" spans="1:14">
      <c r="A814" s="11">
        <v>46874</v>
      </c>
      <c r="B814" s="6" t="s">
        <v>74</v>
      </c>
      <c r="C814" s="6" t="s">
        <v>1145</v>
      </c>
      <c r="D814" s="6">
        <v>58</v>
      </c>
      <c r="E814" s="24">
        <v>717107.07</v>
      </c>
      <c r="F814" s="6">
        <v>57</v>
      </c>
      <c r="G814" s="12">
        <v>0.01</v>
      </c>
      <c r="H814" s="12">
        <v>1.7999999999999999E-2</v>
      </c>
      <c r="I814" s="12">
        <v>-0.01</v>
      </c>
      <c r="J814" s="16">
        <f t="shared" si="60"/>
        <v>1.7543859649122862E-2</v>
      </c>
      <c r="K814" s="15">
        <f t="shared" si="61"/>
        <v>12580.825789473722</v>
      </c>
      <c r="L814" s="15">
        <f t="shared" si="62"/>
        <v>742595.82304947369</v>
      </c>
      <c r="M814" s="13" t="str">
        <f t="shared" si="63"/>
        <v>Strategic 3Y</v>
      </c>
      <c r="N814" s="13" t="str">
        <f t="shared" si="64"/>
        <v>PASS</v>
      </c>
    </row>
    <row r="815" spans="1:14">
      <c r="A815" s="11">
        <v>46874</v>
      </c>
      <c r="B815" s="6" t="s">
        <v>77</v>
      </c>
      <c r="C815" s="6" t="s">
        <v>1143</v>
      </c>
      <c r="D815" s="6">
        <v>16</v>
      </c>
      <c r="E815" s="24">
        <v>246057.69</v>
      </c>
      <c r="F815" s="6">
        <v>15</v>
      </c>
      <c r="G815" s="12">
        <v>6.0000000000000001E-3</v>
      </c>
      <c r="H815" s="12">
        <v>0.01</v>
      </c>
      <c r="I815" s="12">
        <v>-0.01</v>
      </c>
      <c r="J815" s="16">
        <f t="shared" si="60"/>
        <v>6.6666666666666652E-2</v>
      </c>
      <c r="K815" s="15">
        <f t="shared" si="61"/>
        <v>16403.845999999998</v>
      </c>
      <c r="L815" s="15">
        <f t="shared" si="62"/>
        <v>263937.88214</v>
      </c>
      <c r="M815" s="13" t="str">
        <f t="shared" si="63"/>
        <v>Strategic 3Y</v>
      </c>
      <c r="N815" s="13" t="str">
        <f t="shared" si="64"/>
        <v>PASS</v>
      </c>
    </row>
    <row r="816" spans="1:14">
      <c r="A816" s="11">
        <v>46874</v>
      </c>
      <c r="B816" s="6" t="s">
        <v>77</v>
      </c>
      <c r="C816" s="6" t="s">
        <v>1144</v>
      </c>
      <c r="D816" s="6">
        <v>16</v>
      </c>
      <c r="E816" s="24">
        <v>101682.39</v>
      </c>
      <c r="F816" s="6">
        <v>15</v>
      </c>
      <c r="G816" s="12">
        <v>6.0000000000000001E-3</v>
      </c>
      <c r="H816" s="12">
        <v>-4.0000000000000001E-3</v>
      </c>
      <c r="I816" s="12">
        <v>-0.01</v>
      </c>
      <c r="J816" s="16">
        <f t="shared" si="60"/>
        <v>6.6666666666666652E-2</v>
      </c>
      <c r="K816" s="15">
        <f t="shared" si="61"/>
        <v>6778.8259999999982</v>
      </c>
      <c r="L816" s="15">
        <f t="shared" si="62"/>
        <v>107647.75688</v>
      </c>
      <c r="M816" s="13" t="str">
        <f t="shared" si="63"/>
        <v>Strategic 3Y</v>
      </c>
      <c r="N816" s="13" t="str">
        <f t="shared" si="64"/>
        <v>PASS</v>
      </c>
    </row>
    <row r="817" spans="1:14">
      <c r="A817" s="11">
        <v>46874</v>
      </c>
      <c r="B817" s="6" t="s">
        <v>77</v>
      </c>
      <c r="C817" s="6" t="s">
        <v>1145</v>
      </c>
      <c r="D817" s="6">
        <v>16</v>
      </c>
      <c r="E817" s="24">
        <v>151506.92000000001</v>
      </c>
      <c r="F817" s="6">
        <v>15</v>
      </c>
      <c r="G817" s="12">
        <v>6.0000000000000001E-3</v>
      </c>
      <c r="H817" s="12">
        <v>1.7999999999999999E-2</v>
      </c>
      <c r="I817" s="12">
        <v>-0.01</v>
      </c>
      <c r="J817" s="16">
        <f t="shared" si="60"/>
        <v>6.6666666666666652E-2</v>
      </c>
      <c r="K817" s="15">
        <f t="shared" si="61"/>
        <v>10100.461333333333</v>
      </c>
      <c r="L817" s="15">
        <f t="shared" si="62"/>
        <v>163728.47821333335</v>
      </c>
      <c r="M817" s="13" t="str">
        <f t="shared" si="63"/>
        <v>Strategic 3Y</v>
      </c>
      <c r="N817" s="13" t="str">
        <f t="shared" si="64"/>
        <v>PASS</v>
      </c>
    </row>
    <row r="818" spans="1:14">
      <c r="A818" s="11">
        <v>46874</v>
      </c>
      <c r="B818" s="6" t="s">
        <v>80</v>
      </c>
      <c r="C818" s="6" t="s">
        <v>1143</v>
      </c>
      <c r="D818" s="6">
        <v>19</v>
      </c>
      <c r="E818" s="24">
        <v>333643.93</v>
      </c>
      <c r="F818" s="6">
        <v>18</v>
      </c>
      <c r="G818" s="12">
        <v>4.0000000000000001E-3</v>
      </c>
      <c r="H818" s="12">
        <v>0.01</v>
      </c>
      <c r="I818" s="12">
        <v>-0.01</v>
      </c>
      <c r="J818" s="16">
        <f t="shared" si="60"/>
        <v>5.555555555555558E-2</v>
      </c>
      <c r="K818" s="15">
        <f t="shared" si="61"/>
        <v>18535.773888888896</v>
      </c>
      <c r="L818" s="15">
        <f t="shared" si="62"/>
        <v>353514.2796088889</v>
      </c>
      <c r="M818" s="13" t="str">
        <f t="shared" si="63"/>
        <v>Strategic 3Y</v>
      </c>
      <c r="N818" s="13" t="str">
        <f t="shared" si="64"/>
        <v>PASS</v>
      </c>
    </row>
    <row r="819" spans="1:14">
      <c r="A819" s="11">
        <v>46874</v>
      </c>
      <c r="B819" s="6" t="s">
        <v>80</v>
      </c>
      <c r="C819" s="6" t="s">
        <v>1144</v>
      </c>
      <c r="D819" s="6">
        <v>19</v>
      </c>
      <c r="E819" s="24">
        <v>124839.89</v>
      </c>
      <c r="F819" s="6">
        <v>18</v>
      </c>
      <c r="G819" s="12">
        <v>4.0000000000000001E-3</v>
      </c>
      <c r="H819" s="12">
        <v>-4.0000000000000001E-3</v>
      </c>
      <c r="I819" s="12">
        <v>-0.01</v>
      </c>
      <c r="J819" s="16">
        <f t="shared" si="60"/>
        <v>5.555555555555558E-2</v>
      </c>
      <c r="K819" s="15">
        <f t="shared" si="61"/>
        <v>6935.5494444444475</v>
      </c>
      <c r="L819" s="15">
        <f t="shared" si="62"/>
        <v>130527.04054444443</v>
      </c>
      <c r="M819" s="13" t="str">
        <f t="shared" si="63"/>
        <v>Strategic 3Y</v>
      </c>
      <c r="N819" s="13" t="str">
        <f t="shared" si="64"/>
        <v>PASS</v>
      </c>
    </row>
    <row r="820" spans="1:14">
      <c r="A820" s="11">
        <v>46874</v>
      </c>
      <c r="B820" s="6" t="s">
        <v>80</v>
      </c>
      <c r="C820" s="6" t="s">
        <v>1145</v>
      </c>
      <c r="D820" s="6">
        <v>19</v>
      </c>
      <c r="E820" s="24">
        <v>194918.44</v>
      </c>
      <c r="F820" s="6">
        <v>18</v>
      </c>
      <c r="G820" s="12">
        <v>4.0000000000000001E-3</v>
      </c>
      <c r="H820" s="12">
        <v>1.7999999999999999E-2</v>
      </c>
      <c r="I820" s="12">
        <v>-0.01</v>
      </c>
      <c r="J820" s="16">
        <f t="shared" si="60"/>
        <v>5.555555555555558E-2</v>
      </c>
      <c r="K820" s="15">
        <f t="shared" si="61"/>
        <v>10828.802222222228</v>
      </c>
      <c r="L820" s="15">
        <f t="shared" si="62"/>
        <v>208086.26350222222</v>
      </c>
      <c r="M820" s="13" t="str">
        <f t="shared" si="63"/>
        <v>Strategic 3Y</v>
      </c>
      <c r="N820" s="13" t="str">
        <f t="shared" si="64"/>
        <v>PASS</v>
      </c>
    </row>
    <row r="821" spans="1:14">
      <c r="A821" s="11">
        <v>46874</v>
      </c>
      <c r="B821" s="6" t="s">
        <v>82</v>
      </c>
      <c r="C821" s="6" t="s">
        <v>1143</v>
      </c>
      <c r="D821" s="6">
        <v>19</v>
      </c>
      <c r="E821" s="24">
        <v>357917.98</v>
      </c>
      <c r="F821" s="6">
        <v>17</v>
      </c>
      <c r="G821" s="12">
        <v>1.4999999999999999E-2</v>
      </c>
      <c r="H821" s="12">
        <v>0.01</v>
      </c>
      <c r="I821" s="12">
        <v>-0.01</v>
      </c>
      <c r="J821" s="16">
        <f t="shared" si="60"/>
        <v>0.11764705882352944</v>
      </c>
      <c r="K821" s="15">
        <f t="shared" si="61"/>
        <v>42107.99764705883</v>
      </c>
      <c r="L821" s="15">
        <f t="shared" si="62"/>
        <v>405394.74734705879</v>
      </c>
      <c r="M821" s="13" t="str">
        <f t="shared" si="63"/>
        <v>Strategic 3Y</v>
      </c>
      <c r="N821" s="13" t="str">
        <f t="shared" si="64"/>
        <v>PASS</v>
      </c>
    </row>
    <row r="822" spans="1:14">
      <c r="A822" s="11">
        <v>46874</v>
      </c>
      <c r="B822" s="6" t="s">
        <v>82</v>
      </c>
      <c r="C822" s="6" t="s">
        <v>1144</v>
      </c>
      <c r="D822" s="6">
        <v>19</v>
      </c>
      <c r="E822" s="24">
        <v>128344.06</v>
      </c>
      <c r="F822" s="6">
        <v>17</v>
      </c>
      <c r="G822" s="12">
        <v>1.4999999999999999E-2</v>
      </c>
      <c r="H822" s="12">
        <v>-4.0000000000000001E-3</v>
      </c>
      <c r="I822" s="12">
        <v>-0.01</v>
      </c>
      <c r="J822" s="16">
        <f t="shared" si="60"/>
        <v>0.11764705882352944</v>
      </c>
      <c r="K822" s="15">
        <f t="shared" si="61"/>
        <v>15099.301176470592</v>
      </c>
      <c r="L822" s="15">
        <f t="shared" si="62"/>
        <v>143571.70523647059</v>
      </c>
      <c r="M822" s="13" t="str">
        <f t="shared" si="63"/>
        <v>Strategic 3Y</v>
      </c>
      <c r="N822" s="13" t="str">
        <f t="shared" si="64"/>
        <v>PASS</v>
      </c>
    </row>
    <row r="823" spans="1:14">
      <c r="A823" s="11">
        <v>46874</v>
      </c>
      <c r="B823" s="6" t="s">
        <v>82</v>
      </c>
      <c r="C823" s="6" t="s">
        <v>1145</v>
      </c>
      <c r="D823" s="6">
        <v>19</v>
      </c>
      <c r="E823" s="24">
        <v>196925.88</v>
      </c>
      <c r="F823" s="6">
        <v>17</v>
      </c>
      <c r="G823" s="12">
        <v>1.4999999999999999E-2</v>
      </c>
      <c r="H823" s="12">
        <v>1.7999999999999999E-2</v>
      </c>
      <c r="I823" s="12">
        <v>-0.01</v>
      </c>
      <c r="J823" s="16">
        <f t="shared" si="60"/>
        <v>0.11764705882352944</v>
      </c>
      <c r="K823" s="15">
        <f t="shared" si="61"/>
        <v>23167.7505882353</v>
      </c>
      <c r="L823" s="15">
        <f t="shared" si="62"/>
        <v>224622.92582823531</v>
      </c>
      <c r="M823" s="13" t="str">
        <f t="shared" si="63"/>
        <v>Strategic 3Y</v>
      </c>
      <c r="N823" s="13" t="str">
        <f t="shared" si="64"/>
        <v>PASS</v>
      </c>
    </row>
    <row r="824" spans="1:14">
      <c r="A824" s="11">
        <v>46874</v>
      </c>
      <c r="B824" s="6" t="s">
        <v>83</v>
      </c>
      <c r="C824" s="6" t="s">
        <v>1143</v>
      </c>
      <c r="D824" s="6">
        <v>24</v>
      </c>
      <c r="E824" s="24">
        <v>447556.21</v>
      </c>
      <c r="F824" s="6">
        <v>21</v>
      </c>
      <c r="G824" s="12">
        <v>5.0000000000000001E-3</v>
      </c>
      <c r="H824" s="12">
        <v>0.01</v>
      </c>
      <c r="I824" s="12">
        <v>-0.01</v>
      </c>
      <c r="J824" s="16">
        <f t="shared" si="60"/>
        <v>0.14285714285714279</v>
      </c>
      <c r="K824" s="15">
        <f t="shared" si="61"/>
        <v>63936.601428571405</v>
      </c>
      <c r="L824" s="15">
        <f t="shared" si="62"/>
        <v>513730.5924785714</v>
      </c>
      <c r="M824" s="13" t="str">
        <f t="shared" si="63"/>
        <v>Strategic 3Y</v>
      </c>
      <c r="N824" s="13" t="str">
        <f t="shared" si="64"/>
        <v>PASS</v>
      </c>
    </row>
    <row r="825" spans="1:14">
      <c r="A825" s="11">
        <v>46874</v>
      </c>
      <c r="B825" s="6" t="s">
        <v>83</v>
      </c>
      <c r="C825" s="6" t="s">
        <v>1144</v>
      </c>
      <c r="D825" s="6">
        <v>24</v>
      </c>
      <c r="E825" s="24">
        <v>175124.16</v>
      </c>
      <c r="F825" s="6">
        <v>21</v>
      </c>
      <c r="G825" s="12">
        <v>5.0000000000000001E-3</v>
      </c>
      <c r="H825" s="12">
        <v>-4.0000000000000001E-3</v>
      </c>
      <c r="I825" s="12">
        <v>-0.01</v>
      </c>
      <c r="J825" s="16">
        <f t="shared" si="60"/>
        <v>0.14285714285714279</v>
      </c>
      <c r="K825" s="15">
        <f t="shared" si="61"/>
        <v>25017.737142857131</v>
      </c>
      <c r="L825" s="15">
        <f t="shared" si="62"/>
        <v>198565.77970285714</v>
      </c>
      <c r="M825" s="13" t="str">
        <f t="shared" si="63"/>
        <v>Strategic 3Y</v>
      </c>
      <c r="N825" s="13" t="str">
        <f t="shared" si="64"/>
        <v>PASS</v>
      </c>
    </row>
    <row r="826" spans="1:14">
      <c r="A826" s="11">
        <v>46874</v>
      </c>
      <c r="B826" s="6" t="s">
        <v>83</v>
      </c>
      <c r="C826" s="6" t="s">
        <v>1145</v>
      </c>
      <c r="D826" s="6">
        <v>24</v>
      </c>
      <c r="E826" s="24">
        <v>242499.38</v>
      </c>
      <c r="F826" s="6">
        <v>21</v>
      </c>
      <c r="G826" s="12">
        <v>5.0000000000000001E-3</v>
      </c>
      <c r="H826" s="12">
        <v>1.7999999999999999E-2</v>
      </c>
      <c r="I826" s="12">
        <v>-0.01</v>
      </c>
      <c r="J826" s="16">
        <f t="shared" si="60"/>
        <v>0.14285714285714279</v>
      </c>
      <c r="K826" s="15">
        <f t="shared" si="61"/>
        <v>34642.768571428554</v>
      </c>
      <c r="L826" s="15">
        <f t="shared" si="62"/>
        <v>280294.64051142853</v>
      </c>
      <c r="M826" s="13" t="str">
        <f t="shared" si="63"/>
        <v>Strategic 3Y</v>
      </c>
      <c r="N826" s="13" t="str">
        <f t="shared" si="64"/>
        <v>PASS</v>
      </c>
    </row>
    <row r="827" spans="1:14">
      <c r="A827" s="11">
        <v>46874</v>
      </c>
      <c r="B827" s="6" t="s">
        <v>84</v>
      </c>
      <c r="C827" s="6" t="s">
        <v>1143</v>
      </c>
      <c r="D827" s="6">
        <v>24</v>
      </c>
      <c r="E827" s="24">
        <v>556083.34</v>
      </c>
      <c r="F827" s="6">
        <v>26</v>
      </c>
      <c r="G827" s="12">
        <v>1.2E-2</v>
      </c>
      <c r="H827" s="12">
        <v>0.01</v>
      </c>
      <c r="I827" s="12">
        <v>-0.01</v>
      </c>
      <c r="J827" s="16">
        <f t="shared" si="60"/>
        <v>-7.6923076923076872E-2</v>
      </c>
      <c r="K827" s="15">
        <f t="shared" si="61"/>
        <v>-42775.64153846151</v>
      </c>
      <c r="L827" s="15">
        <f t="shared" si="62"/>
        <v>519980.6985415385</v>
      </c>
      <c r="M827" s="13" t="str">
        <f t="shared" si="63"/>
        <v>Strategic 3Y</v>
      </c>
      <c r="N827" s="13" t="str">
        <f t="shared" si="64"/>
        <v>PASS</v>
      </c>
    </row>
    <row r="828" spans="1:14">
      <c r="A828" s="11">
        <v>46874</v>
      </c>
      <c r="B828" s="6" t="s">
        <v>84</v>
      </c>
      <c r="C828" s="6" t="s">
        <v>1144</v>
      </c>
      <c r="D828" s="6">
        <v>24</v>
      </c>
      <c r="E828" s="24">
        <v>182492.67</v>
      </c>
      <c r="F828" s="6">
        <v>26</v>
      </c>
      <c r="G828" s="12">
        <v>1.2E-2</v>
      </c>
      <c r="H828" s="12">
        <v>-4.0000000000000001E-3</v>
      </c>
      <c r="I828" s="12">
        <v>-0.01</v>
      </c>
      <c r="J828" s="16">
        <f t="shared" si="60"/>
        <v>-7.6923076923076872E-2</v>
      </c>
      <c r="K828" s="15">
        <f t="shared" si="61"/>
        <v>-14037.897692307684</v>
      </c>
      <c r="L828" s="15">
        <f t="shared" si="62"/>
        <v>168089.78696769231</v>
      </c>
      <c r="M828" s="13" t="str">
        <f t="shared" si="63"/>
        <v>Strategic 3Y</v>
      </c>
      <c r="N828" s="13" t="str">
        <f t="shared" si="64"/>
        <v>PASS</v>
      </c>
    </row>
    <row r="829" spans="1:14">
      <c r="A829" s="11">
        <v>46874</v>
      </c>
      <c r="B829" s="6" t="s">
        <v>84</v>
      </c>
      <c r="C829" s="6" t="s">
        <v>1145</v>
      </c>
      <c r="D829" s="6">
        <v>24</v>
      </c>
      <c r="E829" s="24">
        <v>246531.35</v>
      </c>
      <c r="F829" s="6">
        <v>26</v>
      </c>
      <c r="G829" s="12">
        <v>1.2E-2</v>
      </c>
      <c r="H829" s="12">
        <v>1.7999999999999999E-2</v>
      </c>
      <c r="I829" s="12">
        <v>-0.01</v>
      </c>
      <c r="J829" s="16">
        <f t="shared" si="60"/>
        <v>-7.6923076923076872E-2</v>
      </c>
      <c r="K829" s="15">
        <f t="shared" si="61"/>
        <v>-18963.949999999986</v>
      </c>
      <c r="L829" s="15">
        <f t="shared" si="62"/>
        <v>232498.02700000003</v>
      </c>
      <c r="M829" s="13" t="str">
        <f t="shared" si="63"/>
        <v>Strategic 3Y</v>
      </c>
      <c r="N829" s="13" t="str">
        <f t="shared" si="64"/>
        <v>PASS</v>
      </c>
    </row>
    <row r="830" spans="1:14">
      <c r="A830" s="11">
        <v>46905</v>
      </c>
      <c r="B830" s="6" t="s">
        <v>53</v>
      </c>
      <c r="C830" s="6" t="s">
        <v>1143</v>
      </c>
      <c r="D830" s="6">
        <v>8</v>
      </c>
      <c r="E830" s="24">
        <v>169757.34</v>
      </c>
      <c r="F830" s="6">
        <v>8</v>
      </c>
      <c r="G830" s="12">
        <v>1.7999999999999999E-2</v>
      </c>
      <c r="H830" s="12">
        <v>0.01</v>
      </c>
      <c r="I830" s="12">
        <v>-0.01</v>
      </c>
      <c r="J830" s="16">
        <f t="shared" si="60"/>
        <v>0</v>
      </c>
      <c r="K830" s="15">
        <f t="shared" si="61"/>
        <v>0</v>
      </c>
      <c r="L830" s="15">
        <f t="shared" si="62"/>
        <v>172812.97211999999</v>
      </c>
      <c r="M830" s="13" t="str">
        <f t="shared" si="63"/>
        <v>Strategic 3Y</v>
      </c>
      <c r="N830" s="13" t="str">
        <f t="shared" si="64"/>
        <v>PASS</v>
      </c>
    </row>
    <row r="831" spans="1:14">
      <c r="A831" s="11">
        <v>46905</v>
      </c>
      <c r="B831" s="6" t="s">
        <v>53</v>
      </c>
      <c r="C831" s="6" t="s">
        <v>1144</v>
      </c>
      <c r="D831" s="6">
        <v>8</v>
      </c>
      <c r="E831" s="24">
        <v>61625.7</v>
      </c>
      <c r="F831" s="6">
        <v>8</v>
      </c>
      <c r="G831" s="12">
        <v>1.7999999999999999E-2</v>
      </c>
      <c r="H831" s="12">
        <v>-4.0000000000000001E-3</v>
      </c>
      <c r="I831" s="12">
        <v>-0.01</v>
      </c>
      <c r="J831" s="16">
        <f t="shared" si="60"/>
        <v>0</v>
      </c>
      <c r="K831" s="15">
        <f t="shared" si="61"/>
        <v>0</v>
      </c>
      <c r="L831" s="15">
        <f t="shared" si="62"/>
        <v>61872.202799999999</v>
      </c>
      <c r="M831" s="13" t="str">
        <f t="shared" si="63"/>
        <v>Strategic 3Y</v>
      </c>
      <c r="N831" s="13" t="str">
        <f t="shared" si="64"/>
        <v>PASS</v>
      </c>
    </row>
    <row r="832" spans="1:14">
      <c r="A832" s="11">
        <v>46905</v>
      </c>
      <c r="B832" s="6" t="s">
        <v>53</v>
      </c>
      <c r="C832" s="6" t="s">
        <v>1145</v>
      </c>
      <c r="D832" s="6">
        <v>8</v>
      </c>
      <c r="E832" s="24">
        <v>90233.64</v>
      </c>
      <c r="F832" s="6">
        <v>8</v>
      </c>
      <c r="G832" s="12">
        <v>1.7999999999999999E-2</v>
      </c>
      <c r="H832" s="12">
        <v>1.7999999999999999E-2</v>
      </c>
      <c r="I832" s="12">
        <v>-0.01</v>
      </c>
      <c r="J832" s="16">
        <f t="shared" si="60"/>
        <v>0</v>
      </c>
      <c r="K832" s="15">
        <f t="shared" si="61"/>
        <v>0</v>
      </c>
      <c r="L832" s="15">
        <f t="shared" si="62"/>
        <v>92579.714640000006</v>
      </c>
      <c r="M832" s="13" t="str">
        <f t="shared" si="63"/>
        <v>Strategic 3Y</v>
      </c>
      <c r="N832" s="13" t="str">
        <f t="shared" si="64"/>
        <v>PASS</v>
      </c>
    </row>
    <row r="833" spans="1:14">
      <c r="A833" s="11">
        <v>46905</v>
      </c>
      <c r="B833" s="6" t="s">
        <v>57</v>
      </c>
      <c r="C833" s="6" t="s">
        <v>1143</v>
      </c>
      <c r="D833" s="6">
        <v>9</v>
      </c>
      <c r="E833" s="24">
        <v>163324.82</v>
      </c>
      <c r="F833" s="6">
        <v>10</v>
      </c>
      <c r="G833" s="12">
        <v>6.0000000000000001E-3</v>
      </c>
      <c r="H833" s="12">
        <v>0.01</v>
      </c>
      <c r="I833" s="12">
        <v>-0.01</v>
      </c>
      <c r="J833" s="16">
        <f t="shared" si="60"/>
        <v>-9.9999999999999978E-2</v>
      </c>
      <c r="K833" s="15">
        <f t="shared" si="61"/>
        <v>-16332.481999999996</v>
      </c>
      <c r="L833" s="15">
        <f t="shared" si="62"/>
        <v>147972.28692000001</v>
      </c>
      <c r="M833" s="13" t="str">
        <f t="shared" si="63"/>
        <v>Strategic 3Y</v>
      </c>
      <c r="N833" s="13" t="str">
        <f t="shared" si="64"/>
        <v>PASS</v>
      </c>
    </row>
    <row r="834" spans="1:14">
      <c r="A834" s="11">
        <v>46905</v>
      </c>
      <c r="B834" s="6" t="s">
        <v>57</v>
      </c>
      <c r="C834" s="6" t="s">
        <v>1144</v>
      </c>
      <c r="D834" s="6">
        <v>9</v>
      </c>
      <c r="E834" s="24">
        <v>49501.86</v>
      </c>
      <c r="F834" s="6">
        <v>10</v>
      </c>
      <c r="G834" s="12">
        <v>6.0000000000000001E-3</v>
      </c>
      <c r="H834" s="12">
        <v>-4.0000000000000001E-3</v>
      </c>
      <c r="I834" s="12">
        <v>-0.01</v>
      </c>
      <c r="J834" s="16">
        <f t="shared" ref="J834:J897" si="65">IFERROR(D834/F834-1,0)</f>
        <v>-9.9999999999999978E-2</v>
      </c>
      <c r="K834" s="15">
        <f t="shared" ref="K834:K897" si="66">E834*J834</f>
        <v>-4950.1859999999988</v>
      </c>
      <c r="L834" s="15">
        <f t="shared" ref="L834:L897" si="67">E834+K834+E834*(G834+H834+I834)</f>
        <v>44155.659119999997</v>
      </c>
      <c r="M834" s="13" t="str">
        <f t="shared" ref="M834:M897" si="68">IF(YEAR(A834)=2026,"Current forecast",IF(YEAR(A834)=2027,"Budget 1Y","Strategic 3Y"))</f>
        <v>Strategic 3Y</v>
      </c>
      <c r="N834" s="13" t="str">
        <f t="shared" ref="N834:N897" si="69">IF(L834&gt;=0,"PASS","FAIL")</f>
        <v>PASS</v>
      </c>
    </row>
    <row r="835" spans="1:14">
      <c r="A835" s="11">
        <v>46905</v>
      </c>
      <c r="B835" s="6" t="s">
        <v>57</v>
      </c>
      <c r="C835" s="6" t="s">
        <v>1145</v>
      </c>
      <c r="D835" s="6">
        <v>9</v>
      </c>
      <c r="E835" s="24">
        <v>76168.53</v>
      </c>
      <c r="F835" s="6">
        <v>10</v>
      </c>
      <c r="G835" s="12">
        <v>6.0000000000000001E-3</v>
      </c>
      <c r="H835" s="12">
        <v>1.7999999999999999E-2</v>
      </c>
      <c r="I835" s="12">
        <v>-0.01</v>
      </c>
      <c r="J835" s="16">
        <f t="shared" si="65"/>
        <v>-9.9999999999999978E-2</v>
      </c>
      <c r="K835" s="15">
        <f t="shared" si="66"/>
        <v>-7616.8529999999982</v>
      </c>
      <c r="L835" s="15">
        <f t="shared" si="67"/>
        <v>69618.036419999989</v>
      </c>
      <c r="M835" s="13" t="str">
        <f t="shared" si="68"/>
        <v>Strategic 3Y</v>
      </c>
      <c r="N835" s="13" t="str">
        <f t="shared" si="69"/>
        <v>PASS</v>
      </c>
    </row>
    <row r="836" spans="1:14">
      <c r="A836" s="11">
        <v>46905</v>
      </c>
      <c r="B836" s="6" t="s">
        <v>61</v>
      </c>
      <c r="C836" s="6" t="s">
        <v>1143</v>
      </c>
      <c r="D836" s="6">
        <v>9</v>
      </c>
      <c r="E836" s="24">
        <v>133259.29</v>
      </c>
      <c r="F836" s="6">
        <v>8</v>
      </c>
      <c r="G836" s="12">
        <v>0</v>
      </c>
      <c r="H836" s="12">
        <v>0.01</v>
      </c>
      <c r="I836" s="12">
        <v>-0.01</v>
      </c>
      <c r="J836" s="16">
        <f t="shared" si="65"/>
        <v>0.125</v>
      </c>
      <c r="K836" s="15">
        <f t="shared" si="66"/>
        <v>16657.411250000001</v>
      </c>
      <c r="L836" s="15">
        <f t="shared" si="67"/>
        <v>149916.70125000001</v>
      </c>
      <c r="M836" s="13" t="str">
        <f t="shared" si="68"/>
        <v>Strategic 3Y</v>
      </c>
      <c r="N836" s="13" t="str">
        <f t="shared" si="69"/>
        <v>PASS</v>
      </c>
    </row>
    <row r="837" spans="1:14">
      <c r="A837" s="11">
        <v>46905</v>
      </c>
      <c r="B837" s="6" t="s">
        <v>61</v>
      </c>
      <c r="C837" s="6" t="s">
        <v>1144</v>
      </c>
      <c r="D837" s="6">
        <v>9</v>
      </c>
      <c r="E837" s="24">
        <v>48788.32</v>
      </c>
      <c r="F837" s="6">
        <v>8</v>
      </c>
      <c r="G837" s="12">
        <v>0</v>
      </c>
      <c r="H837" s="12">
        <v>-4.0000000000000001E-3</v>
      </c>
      <c r="I837" s="12">
        <v>-0.01</v>
      </c>
      <c r="J837" s="16">
        <f t="shared" si="65"/>
        <v>0.125</v>
      </c>
      <c r="K837" s="15">
        <f t="shared" si="66"/>
        <v>6098.54</v>
      </c>
      <c r="L837" s="15">
        <f t="shared" si="67"/>
        <v>54203.823519999998</v>
      </c>
      <c r="M837" s="13" t="str">
        <f t="shared" si="68"/>
        <v>Strategic 3Y</v>
      </c>
      <c r="N837" s="13" t="str">
        <f t="shared" si="69"/>
        <v>PASS</v>
      </c>
    </row>
    <row r="838" spans="1:14">
      <c r="A838" s="11">
        <v>46905</v>
      </c>
      <c r="B838" s="6" t="s">
        <v>61</v>
      </c>
      <c r="C838" s="6" t="s">
        <v>1145</v>
      </c>
      <c r="D838" s="6">
        <v>9</v>
      </c>
      <c r="E838" s="24">
        <v>72316.210000000006</v>
      </c>
      <c r="F838" s="6">
        <v>8</v>
      </c>
      <c r="G838" s="12">
        <v>0</v>
      </c>
      <c r="H838" s="12">
        <v>1.7999999999999999E-2</v>
      </c>
      <c r="I838" s="12">
        <v>-0.01</v>
      </c>
      <c r="J838" s="16">
        <f t="shared" si="65"/>
        <v>0.125</v>
      </c>
      <c r="K838" s="15">
        <f t="shared" si="66"/>
        <v>9039.5262500000008</v>
      </c>
      <c r="L838" s="15">
        <f t="shared" si="67"/>
        <v>81934.265930000009</v>
      </c>
      <c r="M838" s="13" t="str">
        <f t="shared" si="68"/>
        <v>Strategic 3Y</v>
      </c>
      <c r="N838" s="13" t="str">
        <f t="shared" si="69"/>
        <v>PASS</v>
      </c>
    </row>
    <row r="839" spans="1:14">
      <c r="A839" s="11">
        <v>46905</v>
      </c>
      <c r="B839" s="6" t="s">
        <v>65</v>
      </c>
      <c r="C839" s="6" t="s">
        <v>1143</v>
      </c>
      <c r="D839" s="6">
        <v>16</v>
      </c>
      <c r="E839" s="24">
        <v>284724.77</v>
      </c>
      <c r="F839" s="6">
        <v>16</v>
      </c>
      <c r="G839" s="12">
        <v>0.02</v>
      </c>
      <c r="H839" s="12">
        <v>0.01</v>
      </c>
      <c r="I839" s="12">
        <v>-0.01</v>
      </c>
      <c r="J839" s="16">
        <f t="shared" si="65"/>
        <v>0</v>
      </c>
      <c r="K839" s="15">
        <f t="shared" si="66"/>
        <v>0</v>
      </c>
      <c r="L839" s="15">
        <f t="shared" si="67"/>
        <v>290419.26540000003</v>
      </c>
      <c r="M839" s="13" t="str">
        <f t="shared" si="68"/>
        <v>Strategic 3Y</v>
      </c>
      <c r="N839" s="13" t="str">
        <f t="shared" si="69"/>
        <v>PASS</v>
      </c>
    </row>
    <row r="840" spans="1:14">
      <c r="A840" s="11">
        <v>46905</v>
      </c>
      <c r="B840" s="6" t="s">
        <v>65</v>
      </c>
      <c r="C840" s="6" t="s">
        <v>1144</v>
      </c>
      <c r="D840" s="6">
        <v>16</v>
      </c>
      <c r="E840" s="24">
        <v>99279.56</v>
      </c>
      <c r="F840" s="6">
        <v>16</v>
      </c>
      <c r="G840" s="12">
        <v>0.02</v>
      </c>
      <c r="H840" s="12">
        <v>-4.0000000000000001E-3</v>
      </c>
      <c r="I840" s="12">
        <v>-0.01</v>
      </c>
      <c r="J840" s="16">
        <f t="shared" si="65"/>
        <v>0</v>
      </c>
      <c r="K840" s="15">
        <f t="shared" si="66"/>
        <v>0</v>
      </c>
      <c r="L840" s="15">
        <f t="shared" si="67"/>
        <v>99875.237359999999</v>
      </c>
      <c r="M840" s="13" t="str">
        <f t="shared" si="68"/>
        <v>Strategic 3Y</v>
      </c>
      <c r="N840" s="13" t="str">
        <f t="shared" si="69"/>
        <v>PASS</v>
      </c>
    </row>
    <row r="841" spans="1:14">
      <c r="A841" s="11">
        <v>46905</v>
      </c>
      <c r="B841" s="6" t="s">
        <v>65</v>
      </c>
      <c r="C841" s="6" t="s">
        <v>1145</v>
      </c>
      <c r="D841" s="6">
        <v>16</v>
      </c>
      <c r="E841" s="24">
        <v>162928.76</v>
      </c>
      <c r="F841" s="6">
        <v>16</v>
      </c>
      <c r="G841" s="12">
        <v>0.02</v>
      </c>
      <c r="H841" s="12">
        <v>1.7999999999999999E-2</v>
      </c>
      <c r="I841" s="12">
        <v>-0.01</v>
      </c>
      <c r="J841" s="16">
        <f t="shared" si="65"/>
        <v>0</v>
      </c>
      <c r="K841" s="15">
        <f t="shared" si="66"/>
        <v>0</v>
      </c>
      <c r="L841" s="15">
        <f t="shared" si="67"/>
        <v>167490.76528000002</v>
      </c>
      <c r="M841" s="13" t="str">
        <f t="shared" si="68"/>
        <v>Strategic 3Y</v>
      </c>
      <c r="N841" s="13" t="str">
        <f t="shared" si="69"/>
        <v>PASS</v>
      </c>
    </row>
    <row r="842" spans="1:14">
      <c r="A842" s="11">
        <v>46905</v>
      </c>
      <c r="B842" s="6" t="s">
        <v>68</v>
      </c>
      <c r="C842" s="6" t="s">
        <v>1143</v>
      </c>
      <c r="D842" s="6">
        <v>19</v>
      </c>
      <c r="E842" s="24">
        <v>258034.64</v>
      </c>
      <c r="F842" s="6">
        <v>18</v>
      </c>
      <c r="G842" s="12">
        <v>0</v>
      </c>
      <c r="H842" s="12">
        <v>0.01</v>
      </c>
      <c r="I842" s="12">
        <v>-0.01</v>
      </c>
      <c r="J842" s="16">
        <f t="shared" si="65"/>
        <v>5.555555555555558E-2</v>
      </c>
      <c r="K842" s="15">
        <f t="shared" si="66"/>
        <v>14335.257777777784</v>
      </c>
      <c r="L842" s="15">
        <f t="shared" si="67"/>
        <v>272369.89777777781</v>
      </c>
      <c r="M842" s="13" t="str">
        <f t="shared" si="68"/>
        <v>Strategic 3Y</v>
      </c>
      <c r="N842" s="13" t="str">
        <f t="shared" si="69"/>
        <v>PASS</v>
      </c>
    </row>
    <row r="843" spans="1:14">
      <c r="A843" s="11">
        <v>46905</v>
      </c>
      <c r="B843" s="6" t="s">
        <v>68</v>
      </c>
      <c r="C843" s="6" t="s">
        <v>1144</v>
      </c>
      <c r="D843" s="6">
        <v>19</v>
      </c>
      <c r="E843" s="24">
        <v>109093.82</v>
      </c>
      <c r="F843" s="6">
        <v>18</v>
      </c>
      <c r="G843" s="12">
        <v>0</v>
      </c>
      <c r="H843" s="12">
        <v>-4.0000000000000001E-3</v>
      </c>
      <c r="I843" s="12">
        <v>-0.01</v>
      </c>
      <c r="J843" s="16">
        <f t="shared" si="65"/>
        <v>5.555555555555558E-2</v>
      </c>
      <c r="K843" s="15">
        <f t="shared" si="66"/>
        <v>6060.7677777777808</v>
      </c>
      <c r="L843" s="15">
        <f t="shared" si="67"/>
        <v>113627.2742977778</v>
      </c>
      <c r="M843" s="13" t="str">
        <f t="shared" si="68"/>
        <v>Strategic 3Y</v>
      </c>
      <c r="N843" s="13" t="str">
        <f t="shared" si="69"/>
        <v>PASS</v>
      </c>
    </row>
    <row r="844" spans="1:14">
      <c r="A844" s="11">
        <v>46905</v>
      </c>
      <c r="B844" s="6" t="s">
        <v>68</v>
      </c>
      <c r="C844" s="6" t="s">
        <v>1145</v>
      </c>
      <c r="D844" s="6">
        <v>19</v>
      </c>
      <c r="E844" s="24">
        <v>141856.04999999999</v>
      </c>
      <c r="F844" s="6">
        <v>18</v>
      </c>
      <c r="G844" s="12">
        <v>0</v>
      </c>
      <c r="H844" s="12">
        <v>1.7999999999999999E-2</v>
      </c>
      <c r="I844" s="12">
        <v>-0.01</v>
      </c>
      <c r="J844" s="16">
        <f t="shared" si="65"/>
        <v>5.555555555555558E-2</v>
      </c>
      <c r="K844" s="15">
        <f t="shared" si="66"/>
        <v>7880.8916666666692</v>
      </c>
      <c r="L844" s="15">
        <f t="shared" si="67"/>
        <v>150871.79006666664</v>
      </c>
      <c r="M844" s="13" t="str">
        <f t="shared" si="68"/>
        <v>Strategic 3Y</v>
      </c>
      <c r="N844" s="13" t="str">
        <f t="shared" si="69"/>
        <v>PASS</v>
      </c>
    </row>
    <row r="845" spans="1:14">
      <c r="A845" s="11">
        <v>46905</v>
      </c>
      <c r="B845" s="6" t="s">
        <v>71</v>
      </c>
      <c r="C845" s="6" t="s">
        <v>1143</v>
      </c>
      <c r="D845" s="6">
        <v>14</v>
      </c>
      <c r="E845" s="24">
        <v>198992.57</v>
      </c>
      <c r="F845" s="6">
        <v>14</v>
      </c>
      <c r="G845" s="12">
        <v>8.0000000000000002E-3</v>
      </c>
      <c r="H845" s="12">
        <v>0.01</v>
      </c>
      <c r="I845" s="12">
        <v>-0.01</v>
      </c>
      <c r="J845" s="16">
        <f t="shared" si="65"/>
        <v>0</v>
      </c>
      <c r="K845" s="15">
        <f t="shared" si="66"/>
        <v>0</v>
      </c>
      <c r="L845" s="15">
        <f t="shared" si="67"/>
        <v>200584.51056</v>
      </c>
      <c r="M845" s="13" t="str">
        <f t="shared" si="68"/>
        <v>Strategic 3Y</v>
      </c>
      <c r="N845" s="13" t="str">
        <f t="shared" si="69"/>
        <v>PASS</v>
      </c>
    </row>
    <row r="846" spans="1:14">
      <c r="A846" s="11">
        <v>46905</v>
      </c>
      <c r="B846" s="6" t="s">
        <v>71</v>
      </c>
      <c r="C846" s="6" t="s">
        <v>1144</v>
      </c>
      <c r="D846" s="6">
        <v>14</v>
      </c>
      <c r="E846" s="24">
        <v>73059.19</v>
      </c>
      <c r="F846" s="6">
        <v>14</v>
      </c>
      <c r="G846" s="12">
        <v>8.0000000000000002E-3</v>
      </c>
      <c r="H846" s="12">
        <v>-4.0000000000000001E-3</v>
      </c>
      <c r="I846" s="12">
        <v>-0.01</v>
      </c>
      <c r="J846" s="16">
        <f t="shared" si="65"/>
        <v>0</v>
      </c>
      <c r="K846" s="15">
        <f t="shared" si="66"/>
        <v>0</v>
      </c>
      <c r="L846" s="15">
        <f t="shared" si="67"/>
        <v>72620.834860000003</v>
      </c>
      <c r="M846" s="13" t="str">
        <f t="shared" si="68"/>
        <v>Strategic 3Y</v>
      </c>
      <c r="N846" s="13" t="str">
        <f t="shared" si="69"/>
        <v>PASS</v>
      </c>
    </row>
    <row r="847" spans="1:14">
      <c r="A847" s="11">
        <v>46905</v>
      </c>
      <c r="B847" s="6" t="s">
        <v>71</v>
      </c>
      <c r="C847" s="6" t="s">
        <v>1145</v>
      </c>
      <c r="D847" s="6">
        <v>14</v>
      </c>
      <c r="E847" s="24">
        <v>113770.39</v>
      </c>
      <c r="F847" s="6">
        <v>14</v>
      </c>
      <c r="G847" s="12">
        <v>8.0000000000000002E-3</v>
      </c>
      <c r="H847" s="12">
        <v>1.7999999999999999E-2</v>
      </c>
      <c r="I847" s="12">
        <v>-0.01</v>
      </c>
      <c r="J847" s="16">
        <f t="shared" si="65"/>
        <v>0</v>
      </c>
      <c r="K847" s="15">
        <f t="shared" si="66"/>
        <v>0</v>
      </c>
      <c r="L847" s="15">
        <f t="shared" si="67"/>
        <v>115590.71623999999</v>
      </c>
      <c r="M847" s="13" t="str">
        <f t="shared" si="68"/>
        <v>Strategic 3Y</v>
      </c>
      <c r="N847" s="13" t="str">
        <f t="shared" si="69"/>
        <v>PASS</v>
      </c>
    </row>
    <row r="848" spans="1:14">
      <c r="A848" s="11">
        <v>46905</v>
      </c>
      <c r="B848" s="6" t="s">
        <v>74</v>
      </c>
      <c r="C848" s="6" t="s">
        <v>1143</v>
      </c>
      <c r="D848" s="6">
        <v>59</v>
      </c>
      <c r="E848" s="24">
        <v>1112173.75</v>
      </c>
      <c r="F848" s="6">
        <v>57</v>
      </c>
      <c r="G848" s="12">
        <v>0.01</v>
      </c>
      <c r="H848" s="12">
        <v>0.01</v>
      </c>
      <c r="I848" s="12">
        <v>-0.01</v>
      </c>
      <c r="J848" s="16">
        <f t="shared" si="65"/>
        <v>3.5087719298245723E-2</v>
      </c>
      <c r="K848" s="15">
        <f t="shared" si="66"/>
        <v>39023.640350877315</v>
      </c>
      <c r="L848" s="15">
        <f t="shared" si="67"/>
        <v>1162319.1278508774</v>
      </c>
      <c r="M848" s="13" t="str">
        <f t="shared" si="68"/>
        <v>Strategic 3Y</v>
      </c>
      <c r="N848" s="13" t="str">
        <f t="shared" si="69"/>
        <v>PASS</v>
      </c>
    </row>
    <row r="849" spans="1:14">
      <c r="A849" s="11">
        <v>46905</v>
      </c>
      <c r="B849" s="6" t="s">
        <v>74</v>
      </c>
      <c r="C849" s="6" t="s">
        <v>1144</v>
      </c>
      <c r="D849" s="6">
        <v>59</v>
      </c>
      <c r="E849" s="24">
        <v>372785.7</v>
      </c>
      <c r="F849" s="6">
        <v>57</v>
      </c>
      <c r="G849" s="12">
        <v>0.01</v>
      </c>
      <c r="H849" s="12">
        <v>-4.0000000000000001E-3</v>
      </c>
      <c r="I849" s="12">
        <v>-0.01</v>
      </c>
      <c r="J849" s="16">
        <f t="shared" si="65"/>
        <v>3.5087719298245723E-2</v>
      </c>
      <c r="K849" s="15">
        <f t="shared" si="66"/>
        <v>13080.200000000041</v>
      </c>
      <c r="L849" s="15">
        <f t="shared" si="67"/>
        <v>384374.75720000005</v>
      </c>
      <c r="M849" s="13" t="str">
        <f t="shared" si="68"/>
        <v>Strategic 3Y</v>
      </c>
      <c r="N849" s="13" t="str">
        <f t="shared" si="69"/>
        <v>PASS</v>
      </c>
    </row>
    <row r="850" spans="1:14">
      <c r="A850" s="11">
        <v>46905</v>
      </c>
      <c r="B850" s="6" t="s">
        <v>74</v>
      </c>
      <c r="C850" s="6" t="s">
        <v>1145</v>
      </c>
      <c r="D850" s="6">
        <v>59</v>
      </c>
      <c r="E850" s="24">
        <v>710601.07</v>
      </c>
      <c r="F850" s="6">
        <v>57</v>
      </c>
      <c r="G850" s="12">
        <v>0.01</v>
      </c>
      <c r="H850" s="12">
        <v>1.7999999999999999E-2</v>
      </c>
      <c r="I850" s="12">
        <v>-0.01</v>
      </c>
      <c r="J850" s="16">
        <f t="shared" si="65"/>
        <v>3.5087719298245723E-2</v>
      </c>
      <c r="K850" s="15">
        <f t="shared" si="66"/>
        <v>24933.370877193058</v>
      </c>
      <c r="L850" s="15">
        <f t="shared" si="67"/>
        <v>748325.26013719302</v>
      </c>
      <c r="M850" s="13" t="str">
        <f t="shared" si="68"/>
        <v>Strategic 3Y</v>
      </c>
      <c r="N850" s="13" t="str">
        <f t="shared" si="69"/>
        <v>PASS</v>
      </c>
    </row>
    <row r="851" spans="1:14">
      <c r="A851" s="11">
        <v>46905</v>
      </c>
      <c r="B851" s="6" t="s">
        <v>77</v>
      </c>
      <c r="C851" s="6" t="s">
        <v>1143</v>
      </c>
      <c r="D851" s="6">
        <v>16</v>
      </c>
      <c r="E851" s="24">
        <v>244318.11</v>
      </c>
      <c r="F851" s="6">
        <v>15</v>
      </c>
      <c r="G851" s="12">
        <v>6.0000000000000001E-3</v>
      </c>
      <c r="H851" s="12">
        <v>0.01</v>
      </c>
      <c r="I851" s="12">
        <v>-0.01</v>
      </c>
      <c r="J851" s="16">
        <f t="shared" si="65"/>
        <v>6.6666666666666652E-2</v>
      </c>
      <c r="K851" s="15">
        <f t="shared" si="66"/>
        <v>16287.873999999996</v>
      </c>
      <c r="L851" s="15">
        <f t="shared" si="67"/>
        <v>262071.89265999998</v>
      </c>
      <c r="M851" s="13" t="str">
        <f t="shared" si="68"/>
        <v>Strategic 3Y</v>
      </c>
      <c r="N851" s="13" t="str">
        <f t="shared" si="69"/>
        <v>PASS</v>
      </c>
    </row>
    <row r="852" spans="1:14">
      <c r="A852" s="11">
        <v>46905</v>
      </c>
      <c r="B852" s="6" t="s">
        <v>77</v>
      </c>
      <c r="C852" s="6" t="s">
        <v>1144</v>
      </c>
      <c r="D852" s="6">
        <v>16</v>
      </c>
      <c r="E852" s="24">
        <v>91652.98</v>
      </c>
      <c r="F852" s="6">
        <v>15</v>
      </c>
      <c r="G852" s="12">
        <v>6.0000000000000001E-3</v>
      </c>
      <c r="H852" s="12">
        <v>-4.0000000000000001E-3</v>
      </c>
      <c r="I852" s="12">
        <v>-0.01</v>
      </c>
      <c r="J852" s="16">
        <f t="shared" si="65"/>
        <v>6.6666666666666652E-2</v>
      </c>
      <c r="K852" s="15">
        <f t="shared" si="66"/>
        <v>6110.1986666666653</v>
      </c>
      <c r="L852" s="15">
        <f t="shared" si="67"/>
        <v>97029.954826666653</v>
      </c>
      <c r="M852" s="13" t="str">
        <f t="shared" si="68"/>
        <v>Strategic 3Y</v>
      </c>
      <c r="N852" s="13" t="str">
        <f t="shared" si="69"/>
        <v>PASS</v>
      </c>
    </row>
    <row r="853" spans="1:14">
      <c r="A853" s="11">
        <v>46905</v>
      </c>
      <c r="B853" s="6" t="s">
        <v>77</v>
      </c>
      <c r="C853" s="6" t="s">
        <v>1145</v>
      </c>
      <c r="D853" s="6">
        <v>16</v>
      </c>
      <c r="E853" s="24">
        <v>128625.12</v>
      </c>
      <c r="F853" s="6">
        <v>15</v>
      </c>
      <c r="G853" s="12">
        <v>6.0000000000000001E-3</v>
      </c>
      <c r="H853" s="12">
        <v>1.7999999999999999E-2</v>
      </c>
      <c r="I853" s="12">
        <v>-0.01</v>
      </c>
      <c r="J853" s="16">
        <f t="shared" si="65"/>
        <v>6.6666666666666652E-2</v>
      </c>
      <c r="K853" s="15">
        <f t="shared" si="66"/>
        <v>8575.007999999998</v>
      </c>
      <c r="L853" s="15">
        <f t="shared" si="67"/>
        <v>139000.87967999998</v>
      </c>
      <c r="M853" s="13" t="str">
        <f t="shared" si="68"/>
        <v>Strategic 3Y</v>
      </c>
      <c r="N853" s="13" t="str">
        <f t="shared" si="69"/>
        <v>PASS</v>
      </c>
    </row>
    <row r="854" spans="1:14">
      <c r="A854" s="11">
        <v>46905</v>
      </c>
      <c r="B854" s="6" t="s">
        <v>80</v>
      </c>
      <c r="C854" s="6" t="s">
        <v>1143</v>
      </c>
      <c r="D854" s="6">
        <v>19</v>
      </c>
      <c r="E854" s="24">
        <v>304097.82</v>
      </c>
      <c r="F854" s="6">
        <v>18</v>
      </c>
      <c r="G854" s="12">
        <v>4.0000000000000001E-3</v>
      </c>
      <c r="H854" s="12">
        <v>0.01</v>
      </c>
      <c r="I854" s="12">
        <v>-0.01</v>
      </c>
      <c r="J854" s="16">
        <f t="shared" si="65"/>
        <v>5.555555555555558E-2</v>
      </c>
      <c r="K854" s="15">
        <f t="shared" si="66"/>
        <v>16894.323333333341</v>
      </c>
      <c r="L854" s="15">
        <f t="shared" si="67"/>
        <v>322208.53461333335</v>
      </c>
      <c r="M854" s="13" t="str">
        <f t="shared" si="68"/>
        <v>Strategic 3Y</v>
      </c>
      <c r="N854" s="13" t="str">
        <f t="shared" si="69"/>
        <v>PASS</v>
      </c>
    </row>
    <row r="855" spans="1:14">
      <c r="A855" s="11">
        <v>46905</v>
      </c>
      <c r="B855" s="6" t="s">
        <v>80</v>
      </c>
      <c r="C855" s="6" t="s">
        <v>1144</v>
      </c>
      <c r="D855" s="6">
        <v>19</v>
      </c>
      <c r="E855" s="24">
        <v>91703.43</v>
      </c>
      <c r="F855" s="6">
        <v>18</v>
      </c>
      <c r="G855" s="12">
        <v>4.0000000000000001E-3</v>
      </c>
      <c r="H855" s="12">
        <v>-4.0000000000000001E-3</v>
      </c>
      <c r="I855" s="12">
        <v>-0.01</v>
      </c>
      <c r="J855" s="16">
        <f t="shared" si="65"/>
        <v>5.555555555555558E-2</v>
      </c>
      <c r="K855" s="15">
        <f t="shared" si="66"/>
        <v>5094.635000000002</v>
      </c>
      <c r="L855" s="15">
        <f t="shared" si="67"/>
        <v>95881.030700000003</v>
      </c>
      <c r="M855" s="13" t="str">
        <f t="shared" si="68"/>
        <v>Strategic 3Y</v>
      </c>
      <c r="N855" s="13" t="str">
        <f t="shared" si="69"/>
        <v>PASS</v>
      </c>
    </row>
    <row r="856" spans="1:14">
      <c r="A856" s="11">
        <v>46905</v>
      </c>
      <c r="B856" s="6" t="s">
        <v>80</v>
      </c>
      <c r="C856" s="6" t="s">
        <v>1145</v>
      </c>
      <c r="D856" s="6">
        <v>19</v>
      </c>
      <c r="E856" s="24">
        <v>172146.21</v>
      </c>
      <c r="F856" s="6">
        <v>18</v>
      </c>
      <c r="G856" s="12">
        <v>4.0000000000000001E-3</v>
      </c>
      <c r="H856" s="12">
        <v>1.7999999999999999E-2</v>
      </c>
      <c r="I856" s="12">
        <v>-0.01</v>
      </c>
      <c r="J856" s="16">
        <f t="shared" si="65"/>
        <v>5.555555555555558E-2</v>
      </c>
      <c r="K856" s="15">
        <f t="shared" si="66"/>
        <v>9563.6783333333369</v>
      </c>
      <c r="L856" s="15">
        <f t="shared" si="67"/>
        <v>183775.64285333332</v>
      </c>
      <c r="M856" s="13" t="str">
        <f t="shared" si="68"/>
        <v>Strategic 3Y</v>
      </c>
      <c r="N856" s="13" t="str">
        <f t="shared" si="69"/>
        <v>PASS</v>
      </c>
    </row>
    <row r="857" spans="1:14">
      <c r="A857" s="11">
        <v>46905</v>
      </c>
      <c r="B857" s="6" t="s">
        <v>82</v>
      </c>
      <c r="C857" s="6" t="s">
        <v>1143</v>
      </c>
      <c r="D857" s="6">
        <v>19</v>
      </c>
      <c r="E857" s="24">
        <v>330294.34000000003</v>
      </c>
      <c r="F857" s="6">
        <v>17</v>
      </c>
      <c r="G857" s="12">
        <v>1.4999999999999999E-2</v>
      </c>
      <c r="H857" s="12">
        <v>0.01</v>
      </c>
      <c r="I857" s="12">
        <v>-0.01</v>
      </c>
      <c r="J857" s="16">
        <f t="shared" si="65"/>
        <v>0.11764705882352944</v>
      </c>
      <c r="K857" s="15">
        <f t="shared" si="66"/>
        <v>38858.157647058833</v>
      </c>
      <c r="L857" s="15">
        <f t="shared" si="67"/>
        <v>374106.91274705884</v>
      </c>
      <c r="M857" s="13" t="str">
        <f t="shared" si="68"/>
        <v>Strategic 3Y</v>
      </c>
      <c r="N857" s="13" t="str">
        <f t="shared" si="69"/>
        <v>PASS</v>
      </c>
    </row>
    <row r="858" spans="1:14">
      <c r="A858" s="11">
        <v>46905</v>
      </c>
      <c r="B858" s="6" t="s">
        <v>82</v>
      </c>
      <c r="C858" s="6" t="s">
        <v>1144</v>
      </c>
      <c r="D858" s="6">
        <v>19</v>
      </c>
      <c r="E858" s="24">
        <v>122455.27</v>
      </c>
      <c r="F858" s="6">
        <v>17</v>
      </c>
      <c r="G858" s="12">
        <v>1.4999999999999999E-2</v>
      </c>
      <c r="H858" s="12">
        <v>-4.0000000000000001E-3</v>
      </c>
      <c r="I858" s="12">
        <v>-0.01</v>
      </c>
      <c r="J858" s="16">
        <f t="shared" si="65"/>
        <v>0.11764705882352944</v>
      </c>
      <c r="K858" s="15">
        <f t="shared" si="66"/>
        <v>14406.502352941181</v>
      </c>
      <c r="L858" s="15">
        <f t="shared" si="67"/>
        <v>136984.22762294119</v>
      </c>
      <c r="M858" s="13" t="str">
        <f t="shared" si="68"/>
        <v>Strategic 3Y</v>
      </c>
      <c r="N858" s="13" t="str">
        <f t="shared" si="69"/>
        <v>PASS</v>
      </c>
    </row>
    <row r="859" spans="1:14">
      <c r="A859" s="11">
        <v>46905</v>
      </c>
      <c r="B859" s="6" t="s">
        <v>82</v>
      </c>
      <c r="C859" s="6" t="s">
        <v>1145</v>
      </c>
      <c r="D859" s="6">
        <v>19</v>
      </c>
      <c r="E859" s="24">
        <v>188285.48</v>
      </c>
      <c r="F859" s="6">
        <v>17</v>
      </c>
      <c r="G859" s="12">
        <v>1.4999999999999999E-2</v>
      </c>
      <c r="H859" s="12">
        <v>1.7999999999999999E-2</v>
      </c>
      <c r="I859" s="12">
        <v>-0.01</v>
      </c>
      <c r="J859" s="16">
        <f t="shared" si="65"/>
        <v>0.11764705882352944</v>
      </c>
      <c r="K859" s="15">
        <f t="shared" si="66"/>
        <v>22151.232941176477</v>
      </c>
      <c r="L859" s="15">
        <f t="shared" si="67"/>
        <v>214767.2789811765</v>
      </c>
      <c r="M859" s="13" t="str">
        <f t="shared" si="68"/>
        <v>Strategic 3Y</v>
      </c>
      <c r="N859" s="13" t="str">
        <f t="shared" si="69"/>
        <v>PASS</v>
      </c>
    </row>
    <row r="860" spans="1:14">
      <c r="A860" s="11">
        <v>46905</v>
      </c>
      <c r="B860" s="6" t="s">
        <v>83</v>
      </c>
      <c r="C860" s="6" t="s">
        <v>1143</v>
      </c>
      <c r="D860" s="6">
        <v>24</v>
      </c>
      <c r="E860" s="24">
        <v>441478.35</v>
      </c>
      <c r="F860" s="6">
        <v>21</v>
      </c>
      <c r="G860" s="12">
        <v>5.0000000000000001E-3</v>
      </c>
      <c r="H860" s="12">
        <v>0.01</v>
      </c>
      <c r="I860" s="12">
        <v>-0.01</v>
      </c>
      <c r="J860" s="16">
        <f t="shared" si="65"/>
        <v>0.14285714285714279</v>
      </c>
      <c r="K860" s="15">
        <f t="shared" si="66"/>
        <v>63068.335714285684</v>
      </c>
      <c r="L860" s="15">
        <f t="shared" si="67"/>
        <v>506754.07746428566</v>
      </c>
      <c r="M860" s="13" t="str">
        <f t="shared" si="68"/>
        <v>Strategic 3Y</v>
      </c>
      <c r="N860" s="13" t="str">
        <f t="shared" si="69"/>
        <v>PASS</v>
      </c>
    </row>
    <row r="861" spans="1:14">
      <c r="A861" s="11">
        <v>46905</v>
      </c>
      <c r="B861" s="6" t="s">
        <v>83</v>
      </c>
      <c r="C861" s="6" t="s">
        <v>1144</v>
      </c>
      <c r="D861" s="6">
        <v>24</v>
      </c>
      <c r="E861" s="24">
        <v>150615.82</v>
      </c>
      <c r="F861" s="6">
        <v>21</v>
      </c>
      <c r="G861" s="12">
        <v>5.0000000000000001E-3</v>
      </c>
      <c r="H861" s="12">
        <v>-4.0000000000000001E-3</v>
      </c>
      <c r="I861" s="12">
        <v>-0.01</v>
      </c>
      <c r="J861" s="16">
        <f t="shared" si="65"/>
        <v>0.14285714285714279</v>
      </c>
      <c r="K861" s="15">
        <f t="shared" si="66"/>
        <v>21516.545714285705</v>
      </c>
      <c r="L861" s="15">
        <f t="shared" si="67"/>
        <v>170776.8233342857</v>
      </c>
      <c r="M861" s="13" t="str">
        <f t="shared" si="68"/>
        <v>Strategic 3Y</v>
      </c>
      <c r="N861" s="13" t="str">
        <f t="shared" si="69"/>
        <v>PASS</v>
      </c>
    </row>
    <row r="862" spans="1:14">
      <c r="A862" s="11">
        <v>46905</v>
      </c>
      <c r="B862" s="6" t="s">
        <v>83</v>
      </c>
      <c r="C862" s="6" t="s">
        <v>1145</v>
      </c>
      <c r="D862" s="6">
        <v>24</v>
      </c>
      <c r="E862" s="24">
        <v>213924.33</v>
      </c>
      <c r="F862" s="6">
        <v>21</v>
      </c>
      <c r="G862" s="12">
        <v>5.0000000000000001E-3</v>
      </c>
      <c r="H862" s="12">
        <v>1.7999999999999999E-2</v>
      </c>
      <c r="I862" s="12">
        <v>-0.01</v>
      </c>
      <c r="J862" s="16">
        <f t="shared" si="65"/>
        <v>0.14285714285714279</v>
      </c>
      <c r="K862" s="15">
        <f t="shared" si="66"/>
        <v>30560.618571428557</v>
      </c>
      <c r="L862" s="15">
        <f t="shared" si="67"/>
        <v>247265.96486142854</v>
      </c>
      <c r="M862" s="13" t="str">
        <f t="shared" si="68"/>
        <v>Strategic 3Y</v>
      </c>
      <c r="N862" s="13" t="str">
        <f t="shared" si="69"/>
        <v>PASS</v>
      </c>
    </row>
    <row r="863" spans="1:14">
      <c r="A863" s="11">
        <v>46905</v>
      </c>
      <c r="B863" s="6" t="s">
        <v>84</v>
      </c>
      <c r="C863" s="6" t="s">
        <v>1143</v>
      </c>
      <c r="D863" s="6">
        <v>24</v>
      </c>
      <c r="E863" s="24">
        <v>468247.66</v>
      </c>
      <c r="F863" s="6">
        <v>26</v>
      </c>
      <c r="G863" s="12">
        <v>1.2E-2</v>
      </c>
      <c r="H863" s="12">
        <v>0.01</v>
      </c>
      <c r="I863" s="12">
        <v>-0.01</v>
      </c>
      <c r="J863" s="16">
        <f t="shared" si="65"/>
        <v>-7.6923076923076872E-2</v>
      </c>
      <c r="K863" s="15">
        <f t="shared" si="66"/>
        <v>-36019.050769230744</v>
      </c>
      <c r="L863" s="15">
        <f t="shared" si="67"/>
        <v>437847.5811507692</v>
      </c>
      <c r="M863" s="13" t="str">
        <f t="shared" si="68"/>
        <v>Strategic 3Y</v>
      </c>
      <c r="N863" s="13" t="str">
        <f t="shared" si="69"/>
        <v>PASS</v>
      </c>
    </row>
    <row r="864" spans="1:14">
      <c r="A864" s="11">
        <v>46905</v>
      </c>
      <c r="B864" s="6" t="s">
        <v>84</v>
      </c>
      <c r="C864" s="6" t="s">
        <v>1144</v>
      </c>
      <c r="D864" s="6">
        <v>24</v>
      </c>
      <c r="E864" s="24">
        <v>171170.61</v>
      </c>
      <c r="F864" s="6">
        <v>26</v>
      </c>
      <c r="G864" s="12">
        <v>1.2E-2</v>
      </c>
      <c r="H864" s="12">
        <v>-4.0000000000000001E-3</v>
      </c>
      <c r="I864" s="12">
        <v>-0.01</v>
      </c>
      <c r="J864" s="16">
        <f t="shared" si="65"/>
        <v>-7.6923076923076872E-2</v>
      </c>
      <c r="K864" s="15">
        <f t="shared" si="66"/>
        <v>-13166.96999999999</v>
      </c>
      <c r="L864" s="15">
        <f t="shared" si="67"/>
        <v>157661.29877999998</v>
      </c>
      <c r="M864" s="13" t="str">
        <f t="shared" si="68"/>
        <v>Strategic 3Y</v>
      </c>
      <c r="N864" s="13" t="str">
        <f t="shared" si="69"/>
        <v>PASS</v>
      </c>
    </row>
    <row r="865" spans="1:14">
      <c r="A865" s="11">
        <v>46905</v>
      </c>
      <c r="B865" s="6" t="s">
        <v>84</v>
      </c>
      <c r="C865" s="6" t="s">
        <v>1145</v>
      </c>
      <c r="D865" s="6">
        <v>24</v>
      </c>
      <c r="E865" s="24">
        <v>242637.41</v>
      </c>
      <c r="F865" s="6">
        <v>26</v>
      </c>
      <c r="G865" s="12">
        <v>1.2E-2</v>
      </c>
      <c r="H865" s="12">
        <v>1.7999999999999999E-2</v>
      </c>
      <c r="I865" s="12">
        <v>-0.01</v>
      </c>
      <c r="J865" s="16">
        <f t="shared" si="65"/>
        <v>-7.6923076923076872E-2</v>
      </c>
      <c r="K865" s="15">
        <f t="shared" si="66"/>
        <v>-18664.416153846141</v>
      </c>
      <c r="L865" s="15">
        <f t="shared" si="67"/>
        <v>228825.74204615387</v>
      </c>
      <c r="M865" s="13" t="str">
        <f t="shared" si="68"/>
        <v>Strategic 3Y</v>
      </c>
      <c r="N865" s="13" t="str">
        <f t="shared" si="69"/>
        <v>PASS</v>
      </c>
    </row>
    <row r="866" spans="1:14">
      <c r="A866" s="11">
        <v>46935</v>
      </c>
      <c r="B866" s="6" t="s">
        <v>53</v>
      </c>
      <c r="C866" s="6" t="s">
        <v>1143</v>
      </c>
      <c r="D866" s="6">
        <v>8</v>
      </c>
      <c r="E866" s="24">
        <v>148932.42000000001</v>
      </c>
      <c r="F866" s="6">
        <v>8</v>
      </c>
      <c r="G866" s="12">
        <v>1.7999999999999999E-2</v>
      </c>
      <c r="H866" s="12">
        <v>0.01</v>
      </c>
      <c r="I866" s="12">
        <v>-0.01</v>
      </c>
      <c r="J866" s="16">
        <f t="shared" si="65"/>
        <v>0</v>
      </c>
      <c r="K866" s="15">
        <f t="shared" si="66"/>
        <v>0</v>
      </c>
      <c r="L866" s="15">
        <f t="shared" si="67"/>
        <v>151613.20356000002</v>
      </c>
      <c r="M866" s="13" t="str">
        <f t="shared" si="68"/>
        <v>Strategic 3Y</v>
      </c>
      <c r="N866" s="13" t="str">
        <f t="shared" si="69"/>
        <v>PASS</v>
      </c>
    </row>
    <row r="867" spans="1:14">
      <c r="A867" s="11">
        <v>46935</v>
      </c>
      <c r="B867" s="6" t="s">
        <v>53</v>
      </c>
      <c r="C867" s="6" t="s">
        <v>1144</v>
      </c>
      <c r="D867" s="6">
        <v>8</v>
      </c>
      <c r="E867" s="24">
        <v>45379.28</v>
      </c>
      <c r="F867" s="6">
        <v>8</v>
      </c>
      <c r="G867" s="12">
        <v>1.7999999999999999E-2</v>
      </c>
      <c r="H867" s="12">
        <v>-4.0000000000000001E-3</v>
      </c>
      <c r="I867" s="12">
        <v>-0.01</v>
      </c>
      <c r="J867" s="16">
        <f t="shared" si="65"/>
        <v>0</v>
      </c>
      <c r="K867" s="15">
        <f t="shared" si="66"/>
        <v>0</v>
      </c>
      <c r="L867" s="15">
        <f t="shared" si="67"/>
        <v>45560.797119999996</v>
      </c>
      <c r="M867" s="13" t="str">
        <f t="shared" si="68"/>
        <v>Strategic 3Y</v>
      </c>
      <c r="N867" s="13" t="str">
        <f t="shared" si="69"/>
        <v>PASS</v>
      </c>
    </row>
    <row r="868" spans="1:14">
      <c r="A868" s="11">
        <v>46935</v>
      </c>
      <c r="B868" s="6" t="s">
        <v>53</v>
      </c>
      <c r="C868" s="6" t="s">
        <v>1145</v>
      </c>
      <c r="D868" s="6">
        <v>8</v>
      </c>
      <c r="E868" s="24">
        <v>79765.25</v>
      </c>
      <c r="F868" s="6">
        <v>8</v>
      </c>
      <c r="G868" s="12">
        <v>1.7999999999999999E-2</v>
      </c>
      <c r="H868" s="12">
        <v>1.7999999999999999E-2</v>
      </c>
      <c r="I868" s="12">
        <v>-0.01</v>
      </c>
      <c r="J868" s="16">
        <f t="shared" si="65"/>
        <v>0</v>
      </c>
      <c r="K868" s="15">
        <f t="shared" si="66"/>
        <v>0</v>
      </c>
      <c r="L868" s="15">
        <f t="shared" si="67"/>
        <v>81839.146500000003</v>
      </c>
      <c r="M868" s="13" t="str">
        <f t="shared" si="68"/>
        <v>Strategic 3Y</v>
      </c>
      <c r="N868" s="13" t="str">
        <f t="shared" si="69"/>
        <v>PASS</v>
      </c>
    </row>
    <row r="869" spans="1:14">
      <c r="A869" s="11">
        <v>46935</v>
      </c>
      <c r="B869" s="6" t="s">
        <v>57</v>
      </c>
      <c r="C869" s="6" t="s">
        <v>1143</v>
      </c>
      <c r="D869" s="6">
        <v>9</v>
      </c>
      <c r="E869" s="24">
        <v>98406.05</v>
      </c>
      <c r="F869" s="6">
        <v>10</v>
      </c>
      <c r="G869" s="12">
        <v>6.0000000000000001E-3</v>
      </c>
      <c r="H869" s="12">
        <v>0.01</v>
      </c>
      <c r="I869" s="12">
        <v>-0.01</v>
      </c>
      <c r="J869" s="16">
        <f t="shared" si="65"/>
        <v>-9.9999999999999978E-2</v>
      </c>
      <c r="K869" s="15">
        <f t="shared" si="66"/>
        <v>-9840.6049999999977</v>
      </c>
      <c r="L869" s="15">
        <f t="shared" si="67"/>
        <v>89155.881300000008</v>
      </c>
      <c r="M869" s="13" t="str">
        <f t="shared" si="68"/>
        <v>Strategic 3Y</v>
      </c>
      <c r="N869" s="13" t="str">
        <f t="shared" si="69"/>
        <v>PASS</v>
      </c>
    </row>
    <row r="870" spans="1:14">
      <c r="A870" s="11">
        <v>46935</v>
      </c>
      <c r="B870" s="6" t="s">
        <v>57</v>
      </c>
      <c r="C870" s="6" t="s">
        <v>1144</v>
      </c>
      <c r="D870" s="6">
        <v>9</v>
      </c>
      <c r="E870" s="24">
        <v>35181.57</v>
      </c>
      <c r="F870" s="6">
        <v>10</v>
      </c>
      <c r="G870" s="12">
        <v>6.0000000000000001E-3</v>
      </c>
      <c r="H870" s="12">
        <v>-4.0000000000000001E-3</v>
      </c>
      <c r="I870" s="12">
        <v>-0.01</v>
      </c>
      <c r="J870" s="16">
        <f t="shared" si="65"/>
        <v>-9.9999999999999978E-2</v>
      </c>
      <c r="K870" s="15">
        <f t="shared" si="66"/>
        <v>-3518.1569999999992</v>
      </c>
      <c r="L870" s="15">
        <f t="shared" si="67"/>
        <v>31381.960439999999</v>
      </c>
      <c r="M870" s="13" t="str">
        <f t="shared" si="68"/>
        <v>Strategic 3Y</v>
      </c>
      <c r="N870" s="13" t="str">
        <f t="shared" si="69"/>
        <v>PASS</v>
      </c>
    </row>
    <row r="871" spans="1:14">
      <c r="A871" s="11">
        <v>46935</v>
      </c>
      <c r="B871" s="6" t="s">
        <v>57</v>
      </c>
      <c r="C871" s="6" t="s">
        <v>1145</v>
      </c>
      <c r="D871" s="6">
        <v>9</v>
      </c>
      <c r="E871" s="24">
        <v>45528.47</v>
      </c>
      <c r="F871" s="6">
        <v>10</v>
      </c>
      <c r="G871" s="12">
        <v>6.0000000000000001E-3</v>
      </c>
      <c r="H871" s="12">
        <v>1.7999999999999999E-2</v>
      </c>
      <c r="I871" s="12">
        <v>-0.01</v>
      </c>
      <c r="J871" s="16">
        <f t="shared" si="65"/>
        <v>-9.9999999999999978E-2</v>
      </c>
      <c r="K871" s="15">
        <f t="shared" si="66"/>
        <v>-4552.8469999999988</v>
      </c>
      <c r="L871" s="15">
        <f t="shared" si="67"/>
        <v>41613.021580000001</v>
      </c>
      <c r="M871" s="13" t="str">
        <f t="shared" si="68"/>
        <v>Strategic 3Y</v>
      </c>
      <c r="N871" s="13" t="str">
        <f t="shared" si="69"/>
        <v>PASS</v>
      </c>
    </row>
    <row r="872" spans="1:14">
      <c r="A872" s="11">
        <v>46935</v>
      </c>
      <c r="B872" s="6" t="s">
        <v>61</v>
      </c>
      <c r="C872" s="6" t="s">
        <v>1143</v>
      </c>
      <c r="D872" s="6">
        <v>9</v>
      </c>
      <c r="E872" s="24">
        <v>116233.53</v>
      </c>
      <c r="F872" s="6">
        <v>8</v>
      </c>
      <c r="G872" s="12">
        <v>0</v>
      </c>
      <c r="H872" s="12">
        <v>0.01</v>
      </c>
      <c r="I872" s="12">
        <v>-0.01</v>
      </c>
      <c r="J872" s="16">
        <f t="shared" si="65"/>
        <v>0.125</v>
      </c>
      <c r="K872" s="15">
        <f t="shared" si="66"/>
        <v>14529.19125</v>
      </c>
      <c r="L872" s="15">
        <f t="shared" si="67"/>
        <v>130762.72125</v>
      </c>
      <c r="M872" s="13" t="str">
        <f t="shared" si="68"/>
        <v>Strategic 3Y</v>
      </c>
      <c r="N872" s="13" t="str">
        <f t="shared" si="69"/>
        <v>PASS</v>
      </c>
    </row>
    <row r="873" spans="1:14">
      <c r="A873" s="11">
        <v>46935</v>
      </c>
      <c r="B873" s="6" t="s">
        <v>61</v>
      </c>
      <c r="C873" s="6" t="s">
        <v>1144</v>
      </c>
      <c r="D873" s="6">
        <v>9</v>
      </c>
      <c r="E873" s="24">
        <v>38023.96</v>
      </c>
      <c r="F873" s="6">
        <v>8</v>
      </c>
      <c r="G873" s="12">
        <v>0</v>
      </c>
      <c r="H873" s="12">
        <v>-4.0000000000000001E-3</v>
      </c>
      <c r="I873" s="12">
        <v>-0.01</v>
      </c>
      <c r="J873" s="16">
        <f t="shared" si="65"/>
        <v>0.125</v>
      </c>
      <c r="K873" s="15">
        <f t="shared" si="66"/>
        <v>4752.9949999999999</v>
      </c>
      <c r="L873" s="15">
        <f t="shared" si="67"/>
        <v>42244.619559999999</v>
      </c>
      <c r="M873" s="13" t="str">
        <f t="shared" si="68"/>
        <v>Strategic 3Y</v>
      </c>
      <c r="N873" s="13" t="str">
        <f t="shared" si="69"/>
        <v>PASS</v>
      </c>
    </row>
    <row r="874" spans="1:14">
      <c r="A874" s="11">
        <v>46935</v>
      </c>
      <c r="B874" s="6" t="s">
        <v>61</v>
      </c>
      <c r="C874" s="6" t="s">
        <v>1145</v>
      </c>
      <c r="D874" s="6">
        <v>9</v>
      </c>
      <c r="E874" s="24">
        <v>53480.44</v>
      </c>
      <c r="F874" s="6">
        <v>8</v>
      </c>
      <c r="G874" s="12">
        <v>0</v>
      </c>
      <c r="H874" s="12">
        <v>1.7999999999999999E-2</v>
      </c>
      <c r="I874" s="12">
        <v>-0.01</v>
      </c>
      <c r="J874" s="16">
        <f t="shared" si="65"/>
        <v>0.125</v>
      </c>
      <c r="K874" s="15">
        <f t="shared" si="66"/>
        <v>6685.0550000000003</v>
      </c>
      <c r="L874" s="15">
        <f t="shared" si="67"/>
        <v>60593.338520000005</v>
      </c>
      <c r="M874" s="13" t="str">
        <f t="shared" si="68"/>
        <v>Strategic 3Y</v>
      </c>
      <c r="N874" s="13" t="str">
        <f t="shared" si="69"/>
        <v>PASS</v>
      </c>
    </row>
    <row r="875" spans="1:14">
      <c r="A875" s="11">
        <v>46935</v>
      </c>
      <c r="B875" s="6" t="s">
        <v>65</v>
      </c>
      <c r="C875" s="6" t="s">
        <v>1143</v>
      </c>
      <c r="D875" s="6">
        <v>16</v>
      </c>
      <c r="E875" s="24">
        <v>251423.74</v>
      </c>
      <c r="F875" s="6">
        <v>16</v>
      </c>
      <c r="G875" s="12">
        <v>0.02</v>
      </c>
      <c r="H875" s="12">
        <v>0.01</v>
      </c>
      <c r="I875" s="12">
        <v>-0.01</v>
      </c>
      <c r="J875" s="16">
        <f t="shared" si="65"/>
        <v>0</v>
      </c>
      <c r="K875" s="15">
        <f t="shared" si="66"/>
        <v>0</v>
      </c>
      <c r="L875" s="15">
        <f t="shared" si="67"/>
        <v>256452.21479999999</v>
      </c>
      <c r="M875" s="13" t="str">
        <f t="shared" si="68"/>
        <v>Strategic 3Y</v>
      </c>
      <c r="N875" s="13" t="str">
        <f t="shared" si="69"/>
        <v>PASS</v>
      </c>
    </row>
    <row r="876" spans="1:14">
      <c r="A876" s="11">
        <v>46935</v>
      </c>
      <c r="B876" s="6" t="s">
        <v>65</v>
      </c>
      <c r="C876" s="6" t="s">
        <v>1144</v>
      </c>
      <c r="D876" s="6">
        <v>16</v>
      </c>
      <c r="E876" s="24">
        <v>93463.86</v>
      </c>
      <c r="F876" s="6">
        <v>16</v>
      </c>
      <c r="G876" s="12">
        <v>0.02</v>
      </c>
      <c r="H876" s="12">
        <v>-4.0000000000000001E-3</v>
      </c>
      <c r="I876" s="12">
        <v>-0.01</v>
      </c>
      <c r="J876" s="16">
        <f t="shared" si="65"/>
        <v>0</v>
      </c>
      <c r="K876" s="15">
        <f t="shared" si="66"/>
        <v>0</v>
      </c>
      <c r="L876" s="15">
        <f t="shared" si="67"/>
        <v>94024.643160000007</v>
      </c>
      <c r="M876" s="13" t="str">
        <f t="shared" si="68"/>
        <v>Strategic 3Y</v>
      </c>
      <c r="N876" s="13" t="str">
        <f t="shared" si="69"/>
        <v>PASS</v>
      </c>
    </row>
    <row r="877" spans="1:14">
      <c r="A877" s="11">
        <v>46935</v>
      </c>
      <c r="B877" s="6" t="s">
        <v>65</v>
      </c>
      <c r="C877" s="6" t="s">
        <v>1145</v>
      </c>
      <c r="D877" s="6">
        <v>16</v>
      </c>
      <c r="E877" s="24">
        <v>128561.49</v>
      </c>
      <c r="F877" s="6">
        <v>16</v>
      </c>
      <c r="G877" s="12">
        <v>0.02</v>
      </c>
      <c r="H877" s="12">
        <v>1.7999999999999999E-2</v>
      </c>
      <c r="I877" s="12">
        <v>-0.01</v>
      </c>
      <c r="J877" s="16">
        <f t="shared" si="65"/>
        <v>0</v>
      </c>
      <c r="K877" s="15">
        <f t="shared" si="66"/>
        <v>0</v>
      </c>
      <c r="L877" s="15">
        <f t="shared" si="67"/>
        <v>132161.21171999999</v>
      </c>
      <c r="M877" s="13" t="str">
        <f t="shared" si="68"/>
        <v>Strategic 3Y</v>
      </c>
      <c r="N877" s="13" t="str">
        <f t="shared" si="69"/>
        <v>PASS</v>
      </c>
    </row>
    <row r="878" spans="1:14">
      <c r="A878" s="11">
        <v>46935</v>
      </c>
      <c r="B878" s="6" t="s">
        <v>68</v>
      </c>
      <c r="C878" s="6" t="s">
        <v>1143</v>
      </c>
      <c r="D878" s="6">
        <v>19</v>
      </c>
      <c r="E878" s="24">
        <v>222209.88</v>
      </c>
      <c r="F878" s="6">
        <v>18</v>
      </c>
      <c r="G878" s="12">
        <v>0</v>
      </c>
      <c r="H878" s="12">
        <v>0.01</v>
      </c>
      <c r="I878" s="12">
        <v>-0.01</v>
      </c>
      <c r="J878" s="16">
        <f t="shared" si="65"/>
        <v>5.555555555555558E-2</v>
      </c>
      <c r="K878" s="15">
        <f t="shared" si="66"/>
        <v>12344.993333333339</v>
      </c>
      <c r="L878" s="15">
        <f t="shared" si="67"/>
        <v>234554.87333333335</v>
      </c>
      <c r="M878" s="13" t="str">
        <f t="shared" si="68"/>
        <v>Strategic 3Y</v>
      </c>
      <c r="N878" s="13" t="str">
        <f t="shared" si="69"/>
        <v>PASS</v>
      </c>
    </row>
    <row r="879" spans="1:14">
      <c r="A879" s="11">
        <v>46935</v>
      </c>
      <c r="B879" s="6" t="s">
        <v>68</v>
      </c>
      <c r="C879" s="6" t="s">
        <v>1144</v>
      </c>
      <c r="D879" s="6">
        <v>19</v>
      </c>
      <c r="E879" s="24">
        <v>83879.23</v>
      </c>
      <c r="F879" s="6">
        <v>18</v>
      </c>
      <c r="G879" s="12">
        <v>0</v>
      </c>
      <c r="H879" s="12">
        <v>-4.0000000000000001E-3</v>
      </c>
      <c r="I879" s="12">
        <v>-0.01</v>
      </c>
      <c r="J879" s="16">
        <f t="shared" si="65"/>
        <v>5.555555555555558E-2</v>
      </c>
      <c r="K879" s="15">
        <f t="shared" si="66"/>
        <v>4659.9572222222241</v>
      </c>
      <c r="L879" s="15">
        <f t="shared" si="67"/>
        <v>87364.87800222222</v>
      </c>
      <c r="M879" s="13" t="str">
        <f t="shared" si="68"/>
        <v>Strategic 3Y</v>
      </c>
      <c r="N879" s="13" t="str">
        <f t="shared" si="69"/>
        <v>PASS</v>
      </c>
    </row>
    <row r="880" spans="1:14">
      <c r="A880" s="11">
        <v>46935</v>
      </c>
      <c r="B880" s="6" t="s">
        <v>68</v>
      </c>
      <c r="C880" s="6" t="s">
        <v>1145</v>
      </c>
      <c r="D880" s="6">
        <v>19</v>
      </c>
      <c r="E880" s="24">
        <v>123852.82</v>
      </c>
      <c r="F880" s="6">
        <v>18</v>
      </c>
      <c r="G880" s="12">
        <v>0</v>
      </c>
      <c r="H880" s="12">
        <v>1.7999999999999999E-2</v>
      </c>
      <c r="I880" s="12">
        <v>-0.01</v>
      </c>
      <c r="J880" s="16">
        <f t="shared" si="65"/>
        <v>5.555555555555558E-2</v>
      </c>
      <c r="K880" s="15">
        <f t="shared" si="66"/>
        <v>6880.712222222226</v>
      </c>
      <c r="L880" s="15">
        <f t="shared" si="67"/>
        <v>131724.35478222222</v>
      </c>
      <c r="M880" s="13" t="str">
        <f t="shared" si="68"/>
        <v>Strategic 3Y</v>
      </c>
      <c r="N880" s="13" t="str">
        <f t="shared" si="69"/>
        <v>PASS</v>
      </c>
    </row>
    <row r="881" spans="1:14">
      <c r="A881" s="11">
        <v>46935</v>
      </c>
      <c r="B881" s="6" t="s">
        <v>71</v>
      </c>
      <c r="C881" s="6" t="s">
        <v>1143</v>
      </c>
      <c r="D881" s="6">
        <v>14</v>
      </c>
      <c r="E881" s="24">
        <v>132551.95000000001</v>
      </c>
      <c r="F881" s="6">
        <v>14</v>
      </c>
      <c r="G881" s="12">
        <v>8.0000000000000002E-3</v>
      </c>
      <c r="H881" s="12">
        <v>0.01</v>
      </c>
      <c r="I881" s="12">
        <v>-0.01</v>
      </c>
      <c r="J881" s="16">
        <f t="shared" si="65"/>
        <v>0</v>
      </c>
      <c r="K881" s="15">
        <f t="shared" si="66"/>
        <v>0</v>
      </c>
      <c r="L881" s="15">
        <f t="shared" si="67"/>
        <v>133612.36560000002</v>
      </c>
      <c r="M881" s="13" t="str">
        <f t="shared" si="68"/>
        <v>Strategic 3Y</v>
      </c>
      <c r="N881" s="13" t="str">
        <f t="shared" si="69"/>
        <v>PASS</v>
      </c>
    </row>
    <row r="882" spans="1:14">
      <c r="A882" s="11">
        <v>46935</v>
      </c>
      <c r="B882" s="6" t="s">
        <v>71</v>
      </c>
      <c r="C882" s="6" t="s">
        <v>1144</v>
      </c>
      <c r="D882" s="6">
        <v>14</v>
      </c>
      <c r="E882" s="24">
        <v>47815.93</v>
      </c>
      <c r="F882" s="6">
        <v>14</v>
      </c>
      <c r="G882" s="12">
        <v>8.0000000000000002E-3</v>
      </c>
      <c r="H882" s="12">
        <v>-4.0000000000000001E-3</v>
      </c>
      <c r="I882" s="12">
        <v>-0.01</v>
      </c>
      <c r="J882" s="16">
        <f t="shared" si="65"/>
        <v>0</v>
      </c>
      <c r="K882" s="15">
        <f t="shared" si="66"/>
        <v>0</v>
      </c>
      <c r="L882" s="15">
        <f t="shared" si="67"/>
        <v>47529.034420000004</v>
      </c>
      <c r="M882" s="13" t="str">
        <f t="shared" si="68"/>
        <v>Strategic 3Y</v>
      </c>
      <c r="N882" s="13" t="str">
        <f t="shared" si="69"/>
        <v>PASS</v>
      </c>
    </row>
    <row r="883" spans="1:14">
      <c r="A883" s="11">
        <v>46935</v>
      </c>
      <c r="B883" s="6" t="s">
        <v>71</v>
      </c>
      <c r="C883" s="6" t="s">
        <v>1145</v>
      </c>
      <c r="D883" s="6">
        <v>14</v>
      </c>
      <c r="E883" s="24">
        <v>83240.38</v>
      </c>
      <c r="F883" s="6">
        <v>14</v>
      </c>
      <c r="G883" s="12">
        <v>8.0000000000000002E-3</v>
      </c>
      <c r="H883" s="12">
        <v>1.7999999999999999E-2</v>
      </c>
      <c r="I883" s="12">
        <v>-0.01</v>
      </c>
      <c r="J883" s="16">
        <f t="shared" si="65"/>
        <v>0</v>
      </c>
      <c r="K883" s="15">
        <f t="shared" si="66"/>
        <v>0</v>
      </c>
      <c r="L883" s="15">
        <f t="shared" si="67"/>
        <v>84572.226080000008</v>
      </c>
      <c r="M883" s="13" t="str">
        <f t="shared" si="68"/>
        <v>Strategic 3Y</v>
      </c>
      <c r="N883" s="13" t="str">
        <f t="shared" si="69"/>
        <v>PASS</v>
      </c>
    </row>
    <row r="884" spans="1:14">
      <c r="A884" s="11">
        <v>46935</v>
      </c>
      <c r="B884" s="6" t="s">
        <v>74</v>
      </c>
      <c r="C884" s="6" t="s">
        <v>1143</v>
      </c>
      <c r="D884" s="6">
        <v>59</v>
      </c>
      <c r="E884" s="24">
        <v>945873.89</v>
      </c>
      <c r="F884" s="6">
        <v>57</v>
      </c>
      <c r="G884" s="12">
        <v>0.01</v>
      </c>
      <c r="H884" s="12">
        <v>0.01</v>
      </c>
      <c r="I884" s="12">
        <v>-0.01</v>
      </c>
      <c r="J884" s="16">
        <f t="shared" si="65"/>
        <v>3.5087719298245723E-2</v>
      </c>
      <c r="K884" s="15">
        <f t="shared" si="66"/>
        <v>33188.557543859752</v>
      </c>
      <c r="L884" s="15">
        <f t="shared" si="67"/>
        <v>988521.18644385971</v>
      </c>
      <c r="M884" s="13" t="str">
        <f t="shared" si="68"/>
        <v>Strategic 3Y</v>
      </c>
      <c r="N884" s="13" t="str">
        <f t="shared" si="69"/>
        <v>PASS</v>
      </c>
    </row>
    <row r="885" spans="1:14">
      <c r="A885" s="11">
        <v>46935</v>
      </c>
      <c r="B885" s="6" t="s">
        <v>74</v>
      </c>
      <c r="C885" s="6" t="s">
        <v>1144</v>
      </c>
      <c r="D885" s="6">
        <v>59</v>
      </c>
      <c r="E885" s="24">
        <v>338783.96</v>
      </c>
      <c r="F885" s="6">
        <v>57</v>
      </c>
      <c r="G885" s="12">
        <v>0.01</v>
      </c>
      <c r="H885" s="12">
        <v>-4.0000000000000001E-3</v>
      </c>
      <c r="I885" s="12">
        <v>-0.01</v>
      </c>
      <c r="J885" s="16">
        <f t="shared" si="65"/>
        <v>3.5087719298245723E-2</v>
      </c>
      <c r="K885" s="15">
        <f t="shared" si="66"/>
        <v>11887.156491228108</v>
      </c>
      <c r="L885" s="15">
        <f t="shared" si="67"/>
        <v>349315.98065122811</v>
      </c>
      <c r="M885" s="13" t="str">
        <f t="shared" si="68"/>
        <v>Strategic 3Y</v>
      </c>
      <c r="N885" s="13" t="str">
        <f t="shared" si="69"/>
        <v>PASS</v>
      </c>
    </row>
    <row r="886" spans="1:14">
      <c r="A886" s="11">
        <v>46935</v>
      </c>
      <c r="B886" s="6" t="s">
        <v>74</v>
      </c>
      <c r="C886" s="6" t="s">
        <v>1145</v>
      </c>
      <c r="D886" s="6">
        <v>59</v>
      </c>
      <c r="E886" s="24">
        <v>556514.73</v>
      </c>
      <c r="F886" s="6">
        <v>57</v>
      </c>
      <c r="G886" s="12">
        <v>0.01</v>
      </c>
      <c r="H886" s="12">
        <v>1.7999999999999999E-2</v>
      </c>
      <c r="I886" s="12">
        <v>-0.01</v>
      </c>
      <c r="J886" s="16">
        <f t="shared" si="65"/>
        <v>3.5087719298245723E-2</v>
      </c>
      <c r="K886" s="15">
        <f t="shared" si="66"/>
        <v>19526.832631579007</v>
      </c>
      <c r="L886" s="15">
        <f t="shared" si="67"/>
        <v>586058.82777157903</v>
      </c>
      <c r="M886" s="13" t="str">
        <f t="shared" si="68"/>
        <v>Strategic 3Y</v>
      </c>
      <c r="N886" s="13" t="str">
        <f t="shared" si="69"/>
        <v>PASS</v>
      </c>
    </row>
    <row r="887" spans="1:14">
      <c r="A887" s="11">
        <v>46935</v>
      </c>
      <c r="B887" s="6" t="s">
        <v>77</v>
      </c>
      <c r="C887" s="6" t="s">
        <v>1143</v>
      </c>
      <c r="D887" s="6">
        <v>16</v>
      </c>
      <c r="E887" s="24">
        <v>186166.86</v>
      </c>
      <c r="F887" s="6">
        <v>15</v>
      </c>
      <c r="G887" s="12">
        <v>6.0000000000000001E-3</v>
      </c>
      <c r="H887" s="12">
        <v>0.01</v>
      </c>
      <c r="I887" s="12">
        <v>-0.01</v>
      </c>
      <c r="J887" s="16">
        <f t="shared" si="65"/>
        <v>6.6666666666666652E-2</v>
      </c>
      <c r="K887" s="15">
        <f t="shared" si="66"/>
        <v>12411.123999999996</v>
      </c>
      <c r="L887" s="15">
        <f t="shared" si="67"/>
        <v>199694.98516000001</v>
      </c>
      <c r="M887" s="13" t="str">
        <f t="shared" si="68"/>
        <v>Strategic 3Y</v>
      </c>
      <c r="N887" s="13" t="str">
        <f t="shared" si="69"/>
        <v>PASS</v>
      </c>
    </row>
    <row r="888" spans="1:14">
      <c r="A888" s="11">
        <v>46935</v>
      </c>
      <c r="B888" s="6" t="s">
        <v>77</v>
      </c>
      <c r="C888" s="6" t="s">
        <v>1144</v>
      </c>
      <c r="D888" s="6">
        <v>16</v>
      </c>
      <c r="E888" s="24">
        <v>70482.509999999995</v>
      </c>
      <c r="F888" s="6">
        <v>15</v>
      </c>
      <c r="G888" s="12">
        <v>6.0000000000000001E-3</v>
      </c>
      <c r="H888" s="12">
        <v>-4.0000000000000001E-3</v>
      </c>
      <c r="I888" s="12">
        <v>-0.01</v>
      </c>
      <c r="J888" s="16">
        <f t="shared" si="65"/>
        <v>6.6666666666666652E-2</v>
      </c>
      <c r="K888" s="15">
        <f t="shared" si="66"/>
        <v>4698.8339999999989</v>
      </c>
      <c r="L888" s="15">
        <f t="shared" si="67"/>
        <v>74617.483919999999</v>
      </c>
      <c r="M888" s="13" t="str">
        <f t="shared" si="68"/>
        <v>Strategic 3Y</v>
      </c>
      <c r="N888" s="13" t="str">
        <f t="shared" si="69"/>
        <v>PASS</v>
      </c>
    </row>
    <row r="889" spans="1:14">
      <c r="A889" s="11">
        <v>46935</v>
      </c>
      <c r="B889" s="6" t="s">
        <v>77</v>
      </c>
      <c r="C889" s="6" t="s">
        <v>1145</v>
      </c>
      <c r="D889" s="6">
        <v>16</v>
      </c>
      <c r="E889" s="24">
        <v>96239.4</v>
      </c>
      <c r="F889" s="6">
        <v>15</v>
      </c>
      <c r="G889" s="12">
        <v>6.0000000000000001E-3</v>
      </c>
      <c r="H889" s="12">
        <v>1.7999999999999999E-2</v>
      </c>
      <c r="I889" s="12">
        <v>-0.01</v>
      </c>
      <c r="J889" s="16">
        <f t="shared" si="65"/>
        <v>6.6666666666666652E-2</v>
      </c>
      <c r="K889" s="15">
        <f t="shared" si="66"/>
        <v>6415.9599999999982</v>
      </c>
      <c r="L889" s="15">
        <f t="shared" si="67"/>
        <v>104002.71159999998</v>
      </c>
      <c r="M889" s="13" t="str">
        <f t="shared" si="68"/>
        <v>Strategic 3Y</v>
      </c>
      <c r="N889" s="13" t="str">
        <f t="shared" si="69"/>
        <v>PASS</v>
      </c>
    </row>
    <row r="890" spans="1:14">
      <c r="A890" s="11">
        <v>46935</v>
      </c>
      <c r="B890" s="6" t="s">
        <v>80</v>
      </c>
      <c r="C890" s="6" t="s">
        <v>1143</v>
      </c>
      <c r="D890" s="6">
        <v>19</v>
      </c>
      <c r="E890" s="24">
        <v>264547.02</v>
      </c>
      <c r="F890" s="6">
        <v>18</v>
      </c>
      <c r="G890" s="12">
        <v>4.0000000000000001E-3</v>
      </c>
      <c r="H890" s="12">
        <v>0.01</v>
      </c>
      <c r="I890" s="12">
        <v>-0.01</v>
      </c>
      <c r="J890" s="16">
        <f t="shared" si="65"/>
        <v>5.555555555555558E-2</v>
      </c>
      <c r="K890" s="15">
        <f t="shared" si="66"/>
        <v>14697.056666666675</v>
      </c>
      <c r="L890" s="15">
        <f t="shared" si="67"/>
        <v>280302.26474666671</v>
      </c>
      <c r="M890" s="13" t="str">
        <f t="shared" si="68"/>
        <v>Strategic 3Y</v>
      </c>
      <c r="N890" s="13" t="str">
        <f t="shared" si="69"/>
        <v>PASS</v>
      </c>
    </row>
    <row r="891" spans="1:14">
      <c r="A891" s="11">
        <v>46935</v>
      </c>
      <c r="B891" s="6" t="s">
        <v>80</v>
      </c>
      <c r="C891" s="6" t="s">
        <v>1144</v>
      </c>
      <c r="D891" s="6">
        <v>19</v>
      </c>
      <c r="E891" s="24">
        <v>88958.8</v>
      </c>
      <c r="F891" s="6">
        <v>18</v>
      </c>
      <c r="G891" s="12">
        <v>4.0000000000000001E-3</v>
      </c>
      <c r="H891" s="12">
        <v>-4.0000000000000001E-3</v>
      </c>
      <c r="I891" s="12">
        <v>-0.01</v>
      </c>
      <c r="J891" s="16">
        <f t="shared" si="65"/>
        <v>5.555555555555558E-2</v>
      </c>
      <c r="K891" s="15">
        <f t="shared" si="66"/>
        <v>4942.1555555555578</v>
      </c>
      <c r="L891" s="15">
        <f t="shared" si="67"/>
        <v>93011.367555555553</v>
      </c>
      <c r="M891" s="13" t="str">
        <f t="shared" si="68"/>
        <v>Strategic 3Y</v>
      </c>
      <c r="N891" s="13" t="str">
        <f t="shared" si="69"/>
        <v>PASS</v>
      </c>
    </row>
    <row r="892" spans="1:14">
      <c r="A892" s="11">
        <v>46935</v>
      </c>
      <c r="B892" s="6" t="s">
        <v>80</v>
      </c>
      <c r="C892" s="6" t="s">
        <v>1145</v>
      </c>
      <c r="D892" s="6">
        <v>19</v>
      </c>
      <c r="E892" s="24">
        <v>151276.85</v>
      </c>
      <c r="F892" s="6">
        <v>18</v>
      </c>
      <c r="G892" s="12">
        <v>4.0000000000000001E-3</v>
      </c>
      <c r="H892" s="12">
        <v>1.7999999999999999E-2</v>
      </c>
      <c r="I892" s="12">
        <v>-0.01</v>
      </c>
      <c r="J892" s="16">
        <f t="shared" si="65"/>
        <v>5.555555555555558E-2</v>
      </c>
      <c r="K892" s="15">
        <f t="shared" si="66"/>
        <v>8404.2694444444478</v>
      </c>
      <c r="L892" s="15">
        <f t="shared" si="67"/>
        <v>161496.44164444445</v>
      </c>
      <c r="M892" s="13" t="str">
        <f t="shared" si="68"/>
        <v>Strategic 3Y</v>
      </c>
      <c r="N892" s="13" t="str">
        <f t="shared" si="69"/>
        <v>PASS</v>
      </c>
    </row>
    <row r="893" spans="1:14">
      <c r="A893" s="11">
        <v>46935</v>
      </c>
      <c r="B893" s="6" t="s">
        <v>82</v>
      </c>
      <c r="C893" s="6" t="s">
        <v>1143</v>
      </c>
      <c r="D893" s="6">
        <v>19</v>
      </c>
      <c r="E893" s="24">
        <v>266092.78999999998</v>
      </c>
      <c r="F893" s="6">
        <v>17</v>
      </c>
      <c r="G893" s="12">
        <v>1.4999999999999999E-2</v>
      </c>
      <c r="H893" s="12">
        <v>0.01</v>
      </c>
      <c r="I893" s="12">
        <v>-0.01</v>
      </c>
      <c r="J893" s="16">
        <f t="shared" si="65"/>
        <v>0.11764705882352944</v>
      </c>
      <c r="K893" s="15">
        <f t="shared" si="66"/>
        <v>31305.034117647065</v>
      </c>
      <c r="L893" s="15">
        <f t="shared" si="67"/>
        <v>301389.21596764703</v>
      </c>
      <c r="M893" s="13" t="str">
        <f t="shared" si="68"/>
        <v>Strategic 3Y</v>
      </c>
      <c r="N893" s="13" t="str">
        <f t="shared" si="69"/>
        <v>PASS</v>
      </c>
    </row>
    <row r="894" spans="1:14">
      <c r="A894" s="11">
        <v>46935</v>
      </c>
      <c r="B894" s="6" t="s">
        <v>82</v>
      </c>
      <c r="C894" s="6" t="s">
        <v>1144</v>
      </c>
      <c r="D894" s="6">
        <v>19</v>
      </c>
      <c r="E894" s="24">
        <v>98051.86</v>
      </c>
      <c r="F894" s="6">
        <v>17</v>
      </c>
      <c r="G894" s="12">
        <v>1.4999999999999999E-2</v>
      </c>
      <c r="H894" s="12">
        <v>-4.0000000000000001E-3</v>
      </c>
      <c r="I894" s="12">
        <v>-0.01</v>
      </c>
      <c r="J894" s="16">
        <f t="shared" si="65"/>
        <v>0.11764705882352944</v>
      </c>
      <c r="K894" s="15">
        <f t="shared" si="66"/>
        <v>11535.512941176474</v>
      </c>
      <c r="L894" s="15">
        <f t="shared" si="67"/>
        <v>109685.42480117649</v>
      </c>
      <c r="M894" s="13" t="str">
        <f t="shared" si="68"/>
        <v>Strategic 3Y</v>
      </c>
      <c r="N894" s="13" t="str">
        <f t="shared" si="69"/>
        <v>PASS</v>
      </c>
    </row>
    <row r="895" spans="1:14">
      <c r="A895" s="11">
        <v>46935</v>
      </c>
      <c r="B895" s="6" t="s">
        <v>82</v>
      </c>
      <c r="C895" s="6" t="s">
        <v>1145</v>
      </c>
      <c r="D895" s="6">
        <v>19</v>
      </c>
      <c r="E895" s="24">
        <v>144877.82999999999</v>
      </c>
      <c r="F895" s="6">
        <v>17</v>
      </c>
      <c r="G895" s="12">
        <v>1.4999999999999999E-2</v>
      </c>
      <c r="H895" s="12">
        <v>1.7999999999999999E-2</v>
      </c>
      <c r="I895" s="12">
        <v>-0.01</v>
      </c>
      <c r="J895" s="16">
        <f t="shared" si="65"/>
        <v>0.11764705882352944</v>
      </c>
      <c r="K895" s="15">
        <f t="shared" si="66"/>
        <v>17044.450588235297</v>
      </c>
      <c r="L895" s="15">
        <f t="shared" si="67"/>
        <v>165254.47067823529</v>
      </c>
      <c r="M895" s="13" t="str">
        <f t="shared" si="68"/>
        <v>Strategic 3Y</v>
      </c>
      <c r="N895" s="13" t="str">
        <f t="shared" si="69"/>
        <v>PASS</v>
      </c>
    </row>
    <row r="896" spans="1:14">
      <c r="A896" s="11">
        <v>46935</v>
      </c>
      <c r="B896" s="6" t="s">
        <v>83</v>
      </c>
      <c r="C896" s="6" t="s">
        <v>1143</v>
      </c>
      <c r="D896" s="6">
        <v>24</v>
      </c>
      <c r="E896" s="24">
        <v>344847.75</v>
      </c>
      <c r="F896" s="6">
        <v>21</v>
      </c>
      <c r="G896" s="12">
        <v>5.0000000000000001E-3</v>
      </c>
      <c r="H896" s="12">
        <v>0.01</v>
      </c>
      <c r="I896" s="12">
        <v>-0.01</v>
      </c>
      <c r="J896" s="16">
        <f t="shared" si="65"/>
        <v>0.14285714285714279</v>
      </c>
      <c r="K896" s="15">
        <f t="shared" si="66"/>
        <v>49263.964285714261</v>
      </c>
      <c r="L896" s="15">
        <f t="shared" si="67"/>
        <v>395835.95303571428</v>
      </c>
      <c r="M896" s="13" t="str">
        <f t="shared" si="68"/>
        <v>Strategic 3Y</v>
      </c>
      <c r="N896" s="13" t="str">
        <f t="shared" si="69"/>
        <v>PASS</v>
      </c>
    </row>
    <row r="897" spans="1:14">
      <c r="A897" s="11">
        <v>46935</v>
      </c>
      <c r="B897" s="6" t="s">
        <v>83</v>
      </c>
      <c r="C897" s="6" t="s">
        <v>1144</v>
      </c>
      <c r="D897" s="6">
        <v>24</v>
      </c>
      <c r="E897" s="24">
        <v>124162.03</v>
      </c>
      <c r="F897" s="6">
        <v>21</v>
      </c>
      <c r="G897" s="12">
        <v>5.0000000000000001E-3</v>
      </c>
      <c r="H897" s="12">
        <v>-4.0000000000000001E-3</v>
      </c>
      <c r="I897" s="12">
        <v>-0.01</v>
      </c>
      <c r="J897" s="16">
        <f t="shared" si="65"/>
        <v>0.14285714285714279</v>
      </c>
      <c r="K897" s="15">
        <f t="shared" si="66"/>
        <v>17737.432857142849</v>
      </c>
      <c r="L897" s="15">
        <f t="shared" si="67"/>
        <v>140782.00458714284</v>
      </c>
      <c r="M897" s="13" t="str">
        <f t="shared" si="68"/>
        <v>Strategic 3Y</v>
      </c>
      <c r="N897" s="13" t="str">
        <f t="shared" si="69"/>
        <v>PASS</v>
      </c>
    </row>
    <row r="898" spans="1:14">
      <c r="A898" s="11">
        <v>46935</v>
      </c>
      <c r="B898" s="6" t="s">
        <v>83</v>
      </c>
      <c r="C898" s="6" t="s">
        <v>1145</v>
      </c>
      <c r="D898" s="6">
        <v>24</v>
      </c>
      <c r="E898" s="24">
        <v>193739.86</v>
      </c>
      <c r="F898" s="6">
        <v>21</v>
      </c>
      <c r="G898" s="12">
        <v>5.0000000000000001E-3</v>
      </c>
      <c r="H898" s="12">
        <v>1.7999999999999999E-2</v>
      </c>
      <c r="I898" s="12">
        <v>-0.01</v>
      </c>
      <c r="J898" s="16">
        <f t="shared" ref="J898:J961" si="70">IFERROR(D898/F898-1,0)</f>
        <v>0.14285714285714279</v>
      </c>
      <c r="K898" s="15">
        <f t="shared" ref="K898:K961" si="71">E898*J898</f>
        <v>27677.122857142844</v>
      </c>
      <c r="L898" s="15">
        <f t="shared" ref="L898:L961" si="72">E898+K898+E898*(G898+H898+I898)</f>
        <v>223935.60103714283</v>
      </c>
      <c r="M898" s="13" t="str">
        <f t="shared" ref="M898:M961" si="73">IF(YEAR(A898)=2026,"Current forecast",IF(YEAR(A898)=2027,"Budget 1Y","Strategic 3Y"))</f>
        <v>Strategic 3Y</v>
      </c>
      <c r="N898" s="13" t="str">
        <f t="shared" ref="N898:N961" si="74">IF(L898&gt;=0,"PASS","FAIL")</f>
        <v>PASS</v>
      </c>
    </row>
    <row r="899" spans="1:14">
      <c r="A899" s="11">
        <v>46935</v>
      </c>
      <c r="B899" s="6" t="s">
        <v>84</v>
      </c>
      <c r="C899" s="6" t="s">
        <v>1143</v>
      </c>
      <c r="D899" s="6">
        <v>24</v>
      </c>
      <c r="E899" s="24">
        <v>446776.81</v>
      </c>
      <c r="F899" s="6">
        <v>26</v>
      </c>
      <c r="G899" s="12">
        <v>1.2E-2</v>
      </c>
      <c r="H899" s="12">
        <v>0.01</v>
      </c>
      <c r="I899" s="12">
        <v>-0.01</v>
      </c>
      <c r="J899" s="16">
        <f t="shared" si="70"/>
        <v>-7.6923076923076872E-2</v>
      </c>
      <c r="K899" s="15">
        <f t="shared" si="71"/>
        <v>-34367.446923076903</v>
      </c>
      <c r="L899" s="15">
        <f t="shared" si="72"/>
        <v>417770.68479692307</v>
      </c>
      <c r="M899" s="13" t="str">
        <f t="shared" si="73"/>
        <v>Strategic 3Y</v>
      </c>
      <c r="N899" s="13" t="str">
        <f t="shared" si="74"/>
        <v>PASS</v>
      </c>
    </row>
    <row r="900" spans="1:14">
      <c r="A900" s="11">
        <v>46935</v>
      </c>
      <c r="B900" s="6" t="s">
        <v>84</v>
      </c>
      <c r="C900" s="6" t="s">
        <v>1144</v>
      </c>
      <c r="D900" s="6">
        <v>24</v>
      </c>
      <c r="E900" s="24">
        <v>142847.03</v>
      </c>
      <c r="F900" s="6">
        <v>26</v>
      </c>
      <c r="G900" s="12">
        <v>1.2E-2</v>
      </c>
      <c r="H900" s="12">
        <v>-4.0000000000000001E-3</v>
      </c>
      <c r="I900" s="12">
        <v>-0.01</v>
      </c>
      <c r="J900" s="16">
        <f t="shared" si="70"/>
        <v>-7.6923076923076872E-2</v>
      </c>
      <c r="K900" s="15">
        <f t="shared" si="71"/>
        <v>-10988.23307692307</v>
      </c>
      <c r="L900" s="15">
        <f t="shared" si="72"/>
        <v>131573.10286307693</v>
      </c>
      <c r="M900" s="13" t="str">
        <f t="shared" si="73"/>
        <v>Strategic 3Y</v>
      </c>
      <c r="N900" s="13" t="str">
        <f t="shared" si="74"/>
        <v>PASS</v>
      </c>
    </row>
    <row r="901" spans="1:14">
      <c r="A901" s="11">
        <v>46935</v>
      </c>
      <c r="B901" s="6" t="s">
        <v>84</v>
      </c>
      <c r="C901" s="6" t="s">
        <v>1145</v>
      </c>
      <c r="D901" s="6">
        <v>24</v>
      </c>
      <c r="E901" s="24">
        <v>227095.01</v>
      </c>
      <c r="F901" s="6">
        <v>26</v>
      </c>
      <c r="G901" s="12">
        <v>1.2E-2</v>
      </c>
      <c r="H901" s="12">
        <v>1.7999999999999999E-2</v>
      </c>
      <c r="I901" s="12">
        <v>-0.01</v>
      </c>
      <c r="J901" s="16">
        <f t="shared" si="70"/>
        <v>-7.6923076923076872E-2</v>
      </c>
      <c r="K901" s="15">
        <f t="shared" si="71"/>
        <v>-17468.846923076911</v>
      </c>
      <c r="L901" s="15">
        <f t="shared" si="72"/>
        <v>214168.06327692312</v>
      </c>
      <c r="M901" s="13" t="str">
        <f t="shared" si="73"/>
        <v>Strategic 3Y</v>
      </c>
      <c r="N901" s="13" t="str">
        <f t="shared" si="74"/>
        <v>PASS</v>
      </c>
    </row>
    <row r="902" spans="1:14">
      <c r="A902" s="11">
        <v>46966</v>
      </c>
      <c r="B902" s="6" t="s">
        <v>53</v>
      </c>
      <c r="C902" s="6" t="s">
        <v>1143</v>
      </c>
      <c r="D902" s="6">
        <v>8</v>
      </c>
      <c r="E902" s="24">
        <v>112812.53</v>
      </c>
      <c r="F902" s="6">
        <v>8</v>
      </c>
      <c r="G902" s="12">
        <v>1.7999999999999999E-2</v>
      </c>
      <c r="H902" s="12">
        <v>0.01</v>
      </c>
      <c r="I902" s="12">
        <v>-0.01</v>
      </c>
      <c r="J902" s="16">
        <f t="shared" si="70"/>
        <v>0</v>
      </c>
      <c r="K902" s="15">
        <f t="shared" si="71"/>
        <v>0</v>
      </c>
      <c r="L902" s="15">
        <f t="shared" si="72"/>
        <v>114843.15553999999</v>
      </c>
      <c r="M902" s="13" t="str">
        <f t="shared" si="73"/>
        <v>Strategic 3Y</v>
      </c>
      <c r="N902" s="13" t="str">
        <f t="shared" si="74"/>
        <v>PASS</v>
      </c>
    </row>
    <row r="903" spans="1:14">
      <c r="A903" s="11">
        <v>46966</v>
      </c>
      <c r="B903" s="6" t="s">
        <v>53</v>
      </c>
      <c r="C903" s="6" t="s">
        <v>1144</v>
      </c>
      <c r="D903" s="6">
        <v>8</v>
      </c>
      <c r="E903" s="24">
        <v>33416.5</v>
      </c>
      <c r="F903" s="6">
        <v>8</v>
      </c>
      <c r="G903" s="12">
        <v>1.7999999999999999E-2</v>
      </c>
      <c r="H903" s="12">
        <v>-4.0000000000000001E-3</v>
      </c>
      <c r="I903" s="12">
        <v>-0.01</v>
      </c>
      <c r="J903" s="16">
        <f t="shared" si="70"/>
        <v>0</v>
      </c>
      <c r="K903" s="15">
        <f t="shared" si="71"/>
        <v>0</v>
      </c>
      <c r="L903" s="15">
        <f t="shared" si="72"/>
        <v>33550.165999999997</v>
      </c>
      <c r="M903" s="13" t="str">
        <f t="shared" si="73"/>
        <v>Strategic 3Y</v>
      </c>
      <c r="N903" s="13" t="str">
        <f t="shared" si="74"/>
        <v>PASS</v>
      </c>
    </row>
    <row r="904" spans="1:14">
      <c r="A904" s="11">
        <v>46966</v>
      </c>
      <c r="B904" s="6" t="s">
        <v>53</v>
      </c>
      <c r="C904" s="6" t="s">
        <v>1145</v>
      </c>
      <c r="D904" s="6">
        <v>8</v>
      </c>
      <c r="E904" s="24">
        <v>48105.4</v>
      </c>
      <c r="F904" s="6">
        <v>8</v>
      </c>
      <c r="G904" s="12">
        <v>1.7999999999999999E-2</v>
      </c>
      <c r="H904" s="12">
        <v>1.7999999999999999E-2</v>
      </c>
      <c r="I904" s="12">
        <v>-0.01</v>
      </c>
      <c r="J904" s="16">
        <f t="shared" si="70"/>
        <v>0</v>
      </c>
      <c r="K904" s="15">
        <f t="shared" si="71"/>
        <v>0</v>
      </c>
      <c r="L904" s="15">
        <f t="shared" si="72"/>
        <v>49356.140400000004</v>
      </c>
      <c r="M904" s="13" t="str">
        <f t="shared" si="73"/>
        <v>Strategic 3Y</v>
      </c>
      <c r="N904" s="13" t="str">
        <f t="shared" si="74"/>
        <v>PASS</v>
      </c>
    </row>
    <row r="905" spans="1:14">
      <c r="A905" s="11">
        <v>46966</v>
      </c>
      <c r="B905" s="6" t="s">
        <v>57</v>
      </c>
      <c r="C905" s="6" t="s">
        <v>1143</v>
      </c>
      <c r="D905" s="6">
        <v>9</v>
      </c>
      <c r="E905" s="24">
        <v>112929.34</v>
      </c>
      <c r="F905" s="6">
        <v>10</v>
      </c>
      <c r="G905" s="12">
        <v>6.0000000000000001E-3</v>
      </c>
      <c r="H905" s="12">
        <v>0.01</v>
      </c>
      <c r="I905" s="12">
        <v>-0.01</v>
      </c>
      <c r="J905" s="16">
        <f t="shared" si="70"/>
        <v>-9.9999999999999978E-2</v>
      </c>
      <c r="K905" s="15">
        <f t="shared" si="71"/>
        <v>-11292.933999999997</v>
      </c>
      <c r="L905" s="15">
        <f t="shared" si="72"/>
        <v>102313.98204</v>
      </c>
      <c r="M905" s="13" t="str">
        <f t="shared" si="73"/>
        <v>Strategic 3Y</v>
      </c>
      <c r="N905" s="13" t="str">
        <f t="shared" si="74"/>
        <v>PASS</v>
      </c>
    </row>
    <row r="906" spans="1:14">
      <c r="A906" s="11">
        <v>46966</v>
      </c>
      <c r="B906" s="6" t="s">
        <v>57</v>
      </c>
      <c r="C906" s="6" t="s">
        <v>1144</v>
      </c>
      <c r="D906" s="6">
        <v>9</v>
      </c>
      <c r="E906" s="24">
        <v>38843.089999999997</v>
      </c>
      <c r="F906" s="6">
        <v>10</v>
      </c>
      <c r="G906" s="12">
        <v>6.0000000000000001E-3</v>
      </c>
      <c r="H906" s="12">
        <v>-4.0000000000000001E-3</v>
      </c>
      <c r="I906" s="12">
        <v>-0.01</v>
      </c>
      <c r="J906" s="16">
        <f t="shared" si="70"/>
        <v>-9.9999999999999978E-2</v>
      </c>
      <c r="K906" s="15">
        <f t="shared" si="71"/>
        <v>-3884.3089999999988</v>
      </c>
      <c r="L906" s="15">
        <f t="shared" si="72"/>
        <v>34648.036279999993</v>
      </c>
      <c r="M906" s="13" t="str">
        <f t="shared" si="73"/>
        <v>Strategic 3Y</v>
      </c>
      <c r="N906" s="13" t="str">
        <f t="shared" si="74"/>
        <v>PASS</v>
      </c>
    </row>
    <row r="907" spans="1:14">
      <c r="A907" s="11">
        <v>46966</v>
      </c>
      <c r="B907" s="6" t="s">
        <v>57</v>
      </c>
      <c r="C907" s="6" t="s">
        <v>1145</v>
      </c>
      <c r="D907" s="6">
        <v>9</v>
      </c>
      <c r="E907" s="24">
        <v>45716.09</v>
      </c>
      <c r="F907" s="6">
        <v>10</v>
      </c>
      <c r="G907" s="12">
        <v>6.0000000000000001E-3</v>
      </c>
      <c r="H907" s="12">
        <v>1.7999999999999999E-2</v>
      </c>
      <c r="I907" s="12">
        <v>-0.01</v>
      </c>
      <c r="J907" s="16">
        <f t="shared" si="70"/>
        <v>-9.9999999999999978E-2</v>
      </c>
      <c r="K907" s="15">
        <f t="shared" si="71"/>
        <v>-4571.6089999999986</v>
      </c>
      <c r="L907" s="15">
        <f t="shared" si="72"/>
        <v>41784.506260000002</v>
      </c>
      <c r="M907" s="13" t="str">
        <f t="shared" si="73"/>
        <v>Strategic 3Y</v>
      </c>
      <c r="N907" s="13" t="str">
        <f t="shared" si="74"/>
        <v>PASS</v>
      </c>
    </row>
    <row r="908" spans="1:14">
      <c r="A908" s="11">
        <v>46966</v>
      </c>
      <c r="B908" s="6" t="s">
        <v>61</v>
      </c>
      <c r="C908" s="6" t="s">
        <v>1143</v>
      </c>
      <c r="D908" s="6">
        <v>9</v>
      </c>
      <c r="E908" s="24">
        <v>120994.36</v>
      </c>
      <c r="F908" s="6">
        <v>8</v>
      </c>
      <c r="G908" s="12">
        <v>0</v>
      </c>
      <c r="H908" s="12">
        <v>0.01</v>
      </c>
      <c r="I908" s="12">
        <v>-0.01</v>
      </c>
      <c r="J908" s="16">
        <f t="shared" si="70"/>
        <v>0.125</v>
      </c>
      <c r="K908" s="15">
        <f t="shared" si="71"/>
        <v>15124.295</v>
      </c>
      <c r="L908" s="15">
        <f t="shared" si="72"/>
        <v>136118.655</v>
      </c>
      <c r="M908" s="13" t="str">
        <f t="shared" si="73"/>
        <v>Strategic 3Y</v>
      </c>
      <c r="N908" s="13" t="str">
        <f t="shared" si="74"/>
        <v>PASS</v>
      </c>
    </row>
    <row r="909" spans="1:14">
      <c r="A909" s="11">
        <v>46966</v>
      </c>
      <c r="B909" s="6" t="s">
        <v>61</v>
      </c>
      <c r="C909" s="6" t="s">
        <v>1144</v>
      </c>
      <c r="D909" s="6">
        <v>9</v>
      </c>
      <c r="E909" s="24">
        <v>38112.14</v>
      </c>
      <c r="F909" s="6">
        <v>8</v>
      </c>
      <c r="G909" s="12">
        <v>0</v>
      </c>
      <c r="H909" s="12">
        <v>-4.0000000000000001E-3</v>
      </c>
      <c r="I909" s="12">
        <v>-0.01</v>
      </c>
      <c r="J909" s="16">
        <f t="shared" si="70"/>
        <v>0.125</v>
      </c>
      <c r="K909" s="15">
        <f t="shared" si="71"/>
        <v>4764.0174999999999</v>
      </c>
      <c r="L909" s="15">
        <f t="shared" si="72"/>
        <v>42342.58754</v>
      </c>
      <c r="M909" s="13" t="str">
        <f t="shared" si="73"/>
        <v>Strategic 3Y</v>
      </c>
      <c r="N909" s="13" t="str">
        <f t="shared" si="74"/>
        <v>PASS</v>
      </c>
    </row>
    <row r="910" spans="1:14">
      <c r="A910" s="11">
        <v>46966</v>
      </c>
      <c r="B910" s="6" t="s">
        <v>61</v>
      </c>
      <c r="C910" s="6" t="s">
        <v>1145</v>
      </c>
      <c r="D910" s="6">
        <v>9</v>
      </c>
      <c r="E910" s="24">
        <v>65221.599999999999</v>
      </c>
      <c r="F910" s="6">
        <v>8</v>
      </c>
      <c r="G910" s="12">
        <v>0</v>
      </c>
      <c r="H910" s="12">
        <v>1.7999999999999999E-2</v>
      </c>
      <c r="I910" s="12">
        <v>-0.01</v>
      </c>
      <c r="J910" s="16">
        <f t="shared" si="70"/>
        <v>0.125</v>
      </c>
      <c r="K910" s="15">
        <f t="shared" si="71"/>
        <v>8152.7</v>
      </c>
      <c r="L910" s="15">
        <f t="shared" si="72"/>
        <v>73896.072800000009</v>
      </c>
      <c r="M910" s="13" t="str">
        <f t="shared" si="73"/>
        <v>Strategic 3Y</v>
      </c>
      <c r="N910" s="13" t="str">
        <f t="shared" si="74"/>
        <v>PASS</v>
      </c>
    </row>
    <row r="911" spans="1:14">
      <c r="A911" s="11">
        <v>46966</v>
      </c>
      <c r="B911" s="6" t="s">
        <v>65</v>
      </c>
      <c r="C911" s="6" t="s">
        <v>1143</v>
      </c>
      <c r="D911" s="6">
        <v>16</v>
      </c>
      <c r="E911" s="24">
        <v>238523.39</v>
      </c>
      <c r="F911" s="6">
        <v>16</v>
      </c>
      <c r="G911" s="12">
        <v>0.02</v>
      </c>
      <c r="H911" s="12">
        <v>0.01</v>
      </c>
      <c r="I911" s="12">
        <v>-0.01</v>
      </c>
      <c r="J911" s="16">
        <f t="shared" si="70"/>
        <v>0</v>
      </c>
      <c r="K911" s="15">
        <f t="shared" si="71"/>
        <v>0</v>
      </c>
      <c r="L911" s="15">
        <f t="shared" si="72"/>
        <v>243293.85780000003</v>
      </c>
      <c r="M911" s="13" t="str">
        <f t="shared" si="73"/>
        <v>Strategic 3Y</v>
      </c>
      <c r="N911" s="13" t="str">
        <f t="shared" si="74"/>
        <v>PASS</v>
      </c>
    </row>
    <row r="912" spans="1:14">
      <c r="A912" s="11">
        <v>46966</v>
      </c>
      <c r="B912" s="6" t="s">
        <v>65</v>
      </c>
      <c r="C912" s="6" t="s">
        <v>1144</v>
      </c>
      <c r="D912" s="6">
        <v>16</v>
      </c>
      <c r="E912" s="24">
        <v>86042.85</v>
      </c>
      <c r="F912" s="6">
        <v>16</v>
      </c>
      <c r="G912" s="12">
        <v>0.02</v>
      </c>
      <c r="H912" s="12">
        <v>-4.0000000000000001E-3</v>
      </c>
      <c r="I912" s="12">
        <v>-0.01</v>
      </c>
      <c r="J912" s="16">
        <f t="shared" si="70"/>
        <v>0</v>
      </c>
      <c r="K912" s="15">
        <f t="shared" si="71"/>
        <v>0</v>
      </c>
      <c r="L912" s="15">
        <f t="shared" si="72"/>
        <v>86559.107100000008</v>
      </c>
      <c r="M912" s="13" t="str">
        <f t="shared" si="73"/>
        <v>Strategic 3Y</v>
      </c>
      <c r="N912" s="13" t="str">
        <f t="shared" si="74"/>
        <v>PASS</v>
      </c>
    </row>
    <row r="913" spans="1:14">
      <c r="A913" s="11">
        <v>46966</v>
      </c>
      <c r="B913" s="6" t="s">
        <v>65</v>
      </c>
      <c r="C913" s="6" t="s">
        <v>1145</v>
      </c>
      <c r="D913" s="6">
        <v>16</v>
      </c>
      <c r="E913" s="24">
        <v>111628.21</v>
      </c>
      <c r="F913" s="6">
        <v>16</v>
      </c>
      <c r="G913" s="12">
        <v>0.02</v>
      </c>
      <c r="H913" s="12">
        <v>1.7999999999999999E-2</v>
      </c>
      <c r="I913" s="12">
        <v>-0.01</v>
      </c>
      <c r="J913" s="16">
        <f t="shared" si="70"/>
        <v>0</v>
      </c>
      <c r="K913" s="15">
        <f t="shared" si="71"/>
        <v>0</v>
      </c>
      <c r="L913" s="15">
        <f t="shared" si="72"/>
        <v>114753.79988000001</v>
      </c>
      <c r="M913" s="13" t="str">
        <f t="shared" si="73"/>
        <v>Strategic 3Y</v>
      </c>
      <c r="N913" s="13" t="str">
        <f t="shared" si="74"/>
        <v>PASS</v>
      </c>
    </row>
    <row r="914" spans="1:14">
      <c r="A914" s="11">
        <v>46966</v>
      </c>
      <c r="B914" s="6" t="s">
        <v>68</v>
      </c>
      <c r="C914" s="6" t="s">
        <v>1143</v>
      </c>
      <c r="D914" s="6">
        <v>19</v>
      </c>
      <c r="E914" s="24">
        <v>194387.27</v>
      </c>
      <c r="F914" s="6">
        <v>18</v>
      </c>
      <c r="G914" s="12">
        <v>0</v>
      </c>
      <c r="H914" s="12">
        <v>0.01</v>
      </c>
      <c r="I914" s="12">
        <v>-0.01</v>
      </c>
      <c r="J914" s="16">
        <f t="shared" si="70"/>
        <v>5.555555555555558E-2</v>
      </c>
      <c r="K914" s="15">
        <f t="shared" si="71"/>
        <v>10799.292777777782</v>
      </c>
      <c r="L914" s="15">
        <f t="shared" si="72"/>
        <v>205186.56277777778</v>
      </c>
      <c r="M914" s="13" t="str">
        <f t="shared" si="73"/>
        <v>Strategic 3Y</v>
      </c>
      <c r="N914" s="13" t="str">
        <f t="shared" si="74"/>
        <v>PASS</v>
      </c>
    </row>
    <row r="915" spans="1:14">
      <c r="A915" s="11">
        <v>46966</v>
      </c>
      <c r="B915" s="6" t="s">
        <v>68</v>
      </c>
      <c r="C915" s="6" t="s">
        <v>1144</v>
      </c>
      <c r="D915" s="6">
        <v>19</v>
      </c>
      <c r="E915" s="24">
        <v>66960.990000000005</v>
      </c>
      <c r="F915" s="6">
        <v>18</v>
      </c>
      <c r="G915" s="12">
        <v>0</v>
      </c>
      <c r="H915" s="12">
        <v>-4.0000000000000001E-3</v>
      </c>
      <c r="I915" s="12">
        <v>-0.01</v>
      </c>
      <c r="J915" s="16">
        <f t="shared" si="70"/>
        <v>5.555555555555558E-2</v>
      </c>
      <c r="K915" s="15">
        <f t="shared" si="71"/>
        <v>3720.0550000000021</v>
      </c>
      <c r="L915" s="15">
        <f t="shared" si="72"/>
        <v>69743.591140000019</v>
      </c>
      <c r="M915" s="13" t="str">
        <f t="shared" si="73"/>
        <v>Strategic 3Y</v>
      </c>
      <c r="N915" s="13" t="str">
        <f t="shared" si="74"/>
        <v>PASS</v>
      </c>
    </row>
    <row r="916" spans="1:14">
      <c r="A916" s="11">
        <v>46966</v>
      </c>
      <c r="B916" s="6" t="s">
        <v>68</v>
      </c>
      <c r="C916" s="6" t="s">
        <v>1145</v>
      </c>
      <c r="D916" s="6">
        <v>19</v>
      </c>
      <c r="E916" s="24">
        <v>99267.86</v>
      </c>
      <c r="F916" s="6">
        <v>18</v>
      </c>
      <c r="G916" s="12">
        <v>0</v>
      </c>
      <c r="H916" s="12">
        <v>1.7999999999999999E-2</v>
      </c>
      <c r="I916" s="12">
        <v>-0.01</v>
      </c>
      <c r="J916" s="16">
        <f t="shared" si="70"/>
        <v>5.555555555555558E-2</v>
      </c>
      <c r="K916" s="15">
        <f t="shared" si="71"/>
        <v>5514.8811111111136</v>
      </c>
      <c r="L916" s="15">
        <f t="shared" si="72"/>
        <v>105576.88399111111</v>
      </c>
      <c r="M916" s="13" t="str">
        <f t="shared" si="73"/>
        <v>Strategic 3Y</v>
      </c>
      <c r="N916" s="13" t="str">
        <f t="shared" si="74"/>
        <v>PASS</v>
      </c>
    </row>
    <row r="917" spans="1:14">
      <c r="A917" s="11">
        <v>46966</v>
      </c>
      <c r="B917" s="6" t="s">
        <v>71</v>
      </c>
      <c r="C917" s="6" t="s">
        <v>1143</v>
      </c>
      <c r="D917" s="6">
        <v>14</v>
      </c>
      <c r="E917" s="24">
        <v>150491.67000000001</v>
      </c>
      <c r="F917" s="6">
        <v>14</v>
      </c>
      <c r="G917" s="12">
        <v>8.0000000000000002E-3</v>
      </c>
      <c r="H917" s="12">
        <v>0.01</v>
      </c>
      <c r="I917" s="12">
        <v>-0.01</v>
      </c>
      <c r="J917" s="16">
        <f t="shared" si="70"/>
        <v>0</v>
      </c>
      <c r="K917" s="15">
        <f t="shared" si="71"/>
        <v>0</v>
      </c>
      <c r="L917" s="15">
        <f t="shared" si="72"/>
        <v>151695.60336000001</v>
      </c>
      <c r="M917" s="13" t="str">
        <f t="shared" si="73"/>
        <v>Strategic 3Y</v>
      </c>
      <c r="N917" s="13" t="str">
        <f t="shared" si="74"/>
        <v>PASS</v>
      </c>
    </row>
    <row r="918" spans="1:14">
      <c r="A918" s="11">
        <v>46966</v>
      </c>
      <c r="B918" s="6" t="s">
        <v>71</v>
      </c>
      <c r="C918" s="6" t="s">
        <v>1144</v>
      </c>
      <c r="D918" s="6">
        <v>14</v>
      </c>
      <c r="E918" s="24">
        <v>47246.35</v>
      </c>
      <c r="F918" s="6">
        <v>14</v>
      </c>
      <c r="G918" s="12">
        <v>8.0000000000000002E-3</v>
      </c>
      <c r="H918" s="12">
        <v>-4.0000000000000001E-3</v>
      </c>
      <c r="I918" s="12">
        <v>-0.01</v>
      </c>
      <c r="J918" s="16">
        <f t="shared" si="70"/>
        <v>0</v>
      </c>
      <c r="K918" s="15">
        <f t="shared" si="71"/>
        <v>0</v>
      </c>
      <c r="L918" s="15">
        <f t="shared" si="72"/>
        <v>46962.871899999998</v>
      </c>
      <c r="M918" s="13" t="str">
        <f t="shared" si="73"/>
        <v>Strategic 3Y</v>
      </c>
      <c r="N918" s="13" t="str">
        <f t="shared" si="74"/>
        <v>PASS</v>
      </c>
    </row>
    <row r="919" spans="1:14">
      <c r="A919" s="11">
        <v>46966</v>
      </c>
      <c r="B919" s="6" t="s">
        <v>71</v>
      </c>
      <c r="C919" s="6" t="s">
        <v>1145</v>
      </c>
      <c r="D919" s="6">
        <v>14</v>
      </c>
      <c r="E919" s="24">
        <v>84212.24</v>
      </c>
      <c r="F919" s="6">
        <v>14</v>
      </c>
      <c r="G919" s="12">
        <v>8.0000000000000002E-3</v>
      </c>
      <c r="H919" s="12">
        <v>1.7999999999999999E-2</v>
      </c>
      <c r="I919" s="12">
        <v>-0.01</v>
      </c>
      <c r="J919" s="16">
        <f t="shared" si="70"/>
        <v>0</v>
      </c>
      <c r="K919" s="15">
        <f t="shared" si="71"/>
        <v>0</v>
      </c>
      <c r="L919" s="15">
        <f t="shared" si="72"/>
        <v>85559.635840000003</v>
      </c>
      <c r="M919" s="13" t="str">
        <f t="shared" si="73"/>
        <v>Strategic 3Y</v>
      </c>
      <c r="N919" s="13" t="str">
        <f t="shared" si="74"/>
        <v>PASS</v>
      </c>
    </row>
    <row r="920" spans="1:14">
      <c r="A920" s="11">
        <v>46966</v>
      </c>
      <c r="B920" s="6" t="s">
        <v>74</v>
      </c>
      <c r="C920" s="6" t="s">
        <v>1143</v>
      </c>
      <c r="D920" s="6">
        <v>59</v>
      </c>
      <c r="E920" s="24">
        <v>855494.39</v>
      </c>
      <c r="F920" s="6">
        <v>57</v>
      </c>
      <c r="G920" s="12">
        <v>0.01</v>
      </c>
      <c r="H920" s="12">
        <v>0.01</v>
      </c>
      <c r="I920" s="12">
        <v>-0.01</v>
      </c>
      <c r="J920" s="16">
        <f t="shared" si="70"/>
        <v>3.5087719298245723E-2</v>
      </c>
      <c r="K920" s="15">
        <f t="shared" si="71"/>
        <v>30017.347017543954</v>
      </c>
      <c r="L920" s="15">
        <f t="shared" si="72"/>
        <v>894066.68091754394</v>
      </c>
      <c r="M920" s="13" t="str">
        <f t="shared" si="73"/>
        <v>Strategic 3Y</v>
      </c>
      <c r="N920" s="13" t="str">
        <f t="shared" si="74"/>
        <v>PASS</v>
      </c>
    </row>
    <row r="921" spans="1:14">
      <c r="A921" s="11">
        <v>46966</v>
      </c>
      <c r="B921" s="6" t="s">
        <v>74</v>
      </c>
      <c r="C921" s="6" t="s">
        <v>1144</v>
      </c>
      <c r="D921" s="6">
        <v>59</v>
      </c>
      <c r="E921" s="24">
        <v>263889.78999999998</v>
      </c>
      <c r="F921" s="6">
        <v>57</v>
      </c>
      <c r="G921" s="12">
        <v>0.01</v>
      </c>
      <c r="H921" s="12">
        <v>-4.0000000000000001E-3</v>
      </c>
      <c r="I921" s="12">
        <v>-0.01</v>
      </c>
      <c r="J921" s="16">
        <f t="shared" si="70"/>
        <v>3.5087719298245723E-2</v>
      </c>
      <c r="K921" s="15">
        <f t="shared" si="71"/>
        <v>9259.2908771930106</v>
      </c>
      <c r="L921" s="15">
        <f t="shared" si="72"/>
        <v>272093.52171719301</v>
      </c>
      <c r="M921" s="13" t="str">
        <f t="shared" si="73"/>
        <v>Strategic 3Y</v>
      </c>
      <c r="N921" s="13" t="str">
        <f t="shared" si="74"/>
        <v>PASS</v>
      </c>
    </row>
    <row r="922" spans="1:14">
      <c r="A922" s="11">
        <v>46966</v>
      </c>
      <c r="B922" s="6" t="s">
        <v>74</v>
      </c>
      <c r="C922" s="6" t="s">
        <v>1145</v>
      </c>
      <c r="D922" s="6">
        <v>59</v>
      </c>
      <c r="E922" s="24">
        <v>459038.57</v>
      </c>
      <c r="F922" s="6">
        <v>57</v>
      </c>
      <c r="G922" s="12">
        <v>0.01</v>
      </c>
      <c r="H922" s="12">
        <v>1.7999999999999999E-2</v>
      </c>
      <c r="I922" s="12">
        <v>-0.01</v>
      </c>
      <c r="J922" s="16">
        <f t="shared" si="70"/>
        <v>3.5087719298245723E-2</v>
      </c>
      <c r="K922" s="15">
        <f t="shared" si="71"/>
        <v>16106.61649122812</v>
      </c>
      <c r="L922" s="15">
        <f t="shared" si="72"/>
        <v>483407.88075122813</v>
      </c>
      <c r="M922" s="13" t="str">
        <f t="shared" si="73"/>
        <v>Strategic 3Y</v>
      </c>
      <c r="N922" s="13" t="str">
        <f t="shared" si="74"/>
        <v>PASS</v>
      </c>
    </row>
    <row r="923" spans="1:14">
      <c r="A923" s="11">
        <v>46966</v>
      </c>
      <c r="B923" s="6" t="s">
        <v>77</v>
      </c>
      <c r="C923" s="6" t="s">
        <v>1143</v>
      </c>
      <c r="D923" s="6">
        <v>16</v>
      </c>
      <c r="E923" s="24">
        <v>194088.86</v>
      </c>
      <c r="F923" s="6">
        <v>15</v>
      </c>
      <c r="G923" s="12">
        <v>6.0000000000000001E-3</v>
      </c>
      <c r="H923" s="12">
        <v>0.01</v>
      </c>
      <c r="I923" s="12">
        <v>-0.01</v>
      </c>
      <c r="J923" s="16">
        <f t="shared" si="70"/>
        <v>6.6666666666666652E-2</v>
      </c>
      <c r="K923" s="15">
        <f t="shared" si="71"/>
        <v>12939.257333333329</v>
      </c>
      <c r="L923" s="15">
        <f t="shared" si="72"/>
        <v>208192.65049333332</v>
      </c>
      <c r="M923" s="13" t="str">
        <f t="shared" si="73"/>
        <v>Strategic 3Y</v>
      </c>
      <c r="N923" s="13" t="str">
        <f t="shared" si="74"/>
        <v>PASS</v>
      </c>
    </row>
    <row r="924" spans="1:14">
      <c r="A924" s="11">
        <v>46966</v>
      </c>
      <c r="B924" s="6" t="s">
        <v>77</v>
      </c>
      <c r="C924" s="6" t="s">
        <v>1144</v>
      </c>
      <c r="D924" s="6">
        <v>16</v>
      </c>
      <c r="E924" s="24">
        <v>58291.06</v>
      </c>
      <c r="F924" s="6">
        <v>15</v>
      </c>
      <c r="G924" s="12">
        <v>6.0000000000000001E-3</v>
      </c>
      <c r="H924" s="12">
        <v>-4.0000000000000001E-3</v>
      </c>
      <c r="I924" s="12">
        <v>-0.01</v>
      </c>
      <c r="J924" s="16">
        <f t="shared" si="70"/>
        <v>6.6666666666666652E-2</v>
      </c>
      <c r="K924" s="15">
        <f t="shared" si="71"/>
        <v>3886.0706666666656</v>
      </c>
      <c r="L924" s="15">
        <f t="shared" si="72"/>
        <v>61710.802186666668</v>
      </c>
      <c r="M924" s="13" t="str">
        <f t="shared" si="73"/>
        <v>Strategic 3Y</v>
      </c>
      <c r="N924" s="13" t="str">
        <f t="shared" si="74"/>
        <v>PASS</v>
      </c>
    </row>
    <row r="925" spans="1:14">
      <c r="A925" s="11">
        <v>46966</v>
      </c>
      <c r="B925" s="6" t="s">
        <v>77</v>
      </c>
      <c r="C925" s="6" t="s">
        <v>1145</v>
      </c>
      <c r="D925" s="6">
        <v>16</v>
      </c>
      <c r="E925" s="24">
        <v>98508.81</v>
      </c>
      <c r="F925" s="6">
        <v>15</v>
      </c>
      <c r="G925" s="12">
        <v>6.0000000000000001E-3</v>
      </c>
      <c r="H925" s="12">
        <v>1.7999999999999999E-2</v>
      </c>
      <c r="I925" s="12">
        <v>-0.01</v>
      </c>
      <c r="J925" s="16">
        <f t="shared" si="70"/>
        <v>6.6666666666666652E-2</v>
      </c>
      <c r="K925" s="15">
        <f t="shared" si="71"/>
        <v>6567.2539999999981</v>
      </c>
      <c r="L925" s="15">
        <f t="shared" si="72"/>
        <v>106455.18734</v>
      </c>
      <c r="M925" s="13" t="str">
        <f t="shared" si="73"/>
        <v>Strategic 3Y</v>
      </c>
      <c r="N925" s="13" t="str">
        <f t="shared" si="74"/>
        <v>PASS</v>
      </c>
    </row>
    <row r="926" spans="1:14">
      <c r="A926" s="11">
        <v>46966</v>
      </c>
      <c r="B926" s="6" t="s">
        <v>80</v>
      </c>
      <c r="C926" s="6" t="s">
        <v>1143</v>
      </c>
      <c r="D926" s="6">
        <v>19</v>
      </c>
      <c r="E926" s="24">
        <v>250525.12</v>
      </c>
      <c r="F926" s="6">
        <v>18</v>
      </c>
      <c r="G926" s="12">
        <v>4.0000000000000001E-3</v>
      </c>
      <c r="H926" s="12">
        <v>0.01</v>
      </c>
      <c r="I926" s="12">
        <v>-0.01</v>
      </c>
      <c r="J926" s="16">
        <f t="shared" si="70"/>
        <v>5.555555555555558E-2</v>
      </c>
      <c r="K926" s="15">
        <f t="shared" si="71"/>
        <v>13918.062222222228</v>
      </c>
      <c r="L926" s="15">
        <f t="shared" si="72"/>
        <v>265445.28270222223</v>
      </c>
      <c r="M926" s="13" t="str">
        <f t="shared" si="73"/>
        <v>Strategic 3Y</v>
      </c>
      <c r="N926" s="13" t="str">
        <f t="shared" si="74"/>
        <v>PASS</v>
      </c>
    </row>
    <row r="927" spans="1:14">
      <c r="A927" s="11">
        <v>46966</v>
      </c>
      <c r="B927" s="6" t="s">
        <v>80</v>
      </c>
      <c r="C927" s="6" t="s">
        <v>1144</v>
      </c>
      <c r="D927" s="6">
        <v>19</v>
      </c>
      <c r="E927" s="24">
        <v>88573.84</v>
      </c>
      <c r="F927" s="6">
        <v>18</v>
      </c>
      <c r="G927" s="12">
        <v>4.0000000000000001E-3</v>
      </c>
      <c r="H927" s="12">
        <v>-4.0000000000000001E-3</v>
      </c>
      <c r="I927" s="12">
        <v>-0.01</v>
      </c>
      <c r="J927" s="16">
        <f t="shared" si="70"/>
        <v>5.555555555555558E-2</v>
      </c>
      <c r="K927" s="15">
        <f t="shared" si="71"/>
        <v>4920.7688888888906</v>
      </c>
      <c r="L927" s="15">
        <f t="shared" si="72"/>
        <v>92608.87048888889</v>
      </c>
      <c r="M927" s="13" t="str">
        <f t="shared" si="73"/>
        <v>Strategic 3Y</v>
      </c>
      <c r="N927" s="13" t="str">
        <f t="shared" si="74"/>
        <v>PASS</v>
      </c>
    </row>
    <row r="928" spans="1:14">
      <c r="A928" s="11">
        <v>46966</v>
      </c>
      <c r="B928" s="6" t="s">
        <v>80</v>
      </c>
      <c r="C928" s="6" t="s">
        <v>1145</v>
      </c>
      <c r="D928" s="6">
        <v>19</v>
      </c>
      <c r="E928" s="24">
        <v>128688.18</v>
      </c>
      <c r="F928" s="6">
        <v>18</v>
      </c>
      <c r="G928" s="12">
        <v>4.0000000000000001E-3</v>
      </c>
      <c r="H928" s="12">
        <v>1.7999999999999999E-2</v>
      </c>
      <c r="I928" s="12">
        <v>-0.01</v>
      </c>
      <c r="J928" s="16">
        <f t="shared" si="70"/>
        <v>5.555555555555558E-2</v>
      </c>
      <c r="K928" s="15">
        <f t="shared" si="71"/>
        <v>7149.343333333336</v>
      </c>
      <c r="L928" s="15">
        <f t="shared" si="72"/>
        <v>137381.78149333331</v>
      </c>
      <c r="M928" s="13" t="str">
        <f t="shared" si="73"/>
        <v>Strategic 3Y</v>
      </c>
      <c r="N928" s="13" t="str">
        <f t="shared" si="74"/>
        <v>PASS</v>
      </c>
    </row>
    <row r="929" spans="1:14">
      <c r="A929" s="11">
        <v>46966</v>
      </c>
      <c r="B929" s="6" t="s">
        <v>82</v>
      </c>
      <c r="C929" s="6" t="s">
        <v>1143</v>
      </c>
      <c r="D929" s="6">
        <v>19</v>
      </c>
      <c r="E929" s="24">
        <v>298470.56</v>
      </c>
      <c r="F929" s="6">
        <v>17</v>
      </c>
      <c r="G929" s="12">
        <v>1.4999999999999999E-2</v>
      </c>
      <c r="H929" s="12">
        <v>0.01</v>
      </c>
      <c r="I929" s="12">
        <v>-0.01</v>
      </c>
      <c r="J929" s="16">
        <f t="shared" si="70"/>
        <v>0.11764705882352944</v>
      </c>
      <c r="K929" s="15">
        <f t="shared" si="71"/>
        <v>35114.18352941177</v>
      </c>
      <c r="L929" s="15">
        <f t="shared" si="72"/>
        <v>338061.80192941177</v>
      </c>
      <c r="M929" s="13" t="str">
        <f t="shared" si="73"/>
        <v>Strategic 3Y</v>
      </c>
      <c r="N929" s="13" t="str">
        <f t="shared" si="74"/>
        <v>PASS</v>
      </c>
    </row>
    <row r="930" spans="1:14">
      <c r="A930" s="11">
        <v>46966</v>
      </c>
      <c r="B930" s="6" t="s">
        <v>82</v>
      </c>
      <c r="C930" s="6" t="s">
        <v>1144</v>
      </c>
      <c r="D930" s="6">
        <v>19</v>
      </c>
      <c r="E930" s="24">
        <v>105583.25</v>
      </c>
      <c r="F930" s="6">
        <v>17</v>
      </c>
      <c r="G930" s="12">
        <v>1.4999999999999999E-2</v>
      </c>
      <c r="H930" s="12">
        <v>-4.0000000000000001E-3</v>
      </c>
      <c r="I930" s="12">
        <v>-0.01</v>
      </c>
      <c r="J930" s="16">
        <f t="shared" si="70"/>
        <v>0.11764705882352944</v>
      </c>
      <c r="K930" s="15">
        <f t="shared" si="71"/>
        <v>12421.558823529414</v>
      </c>
      <c r="L930" s="15">
        <f t="shared" si="72"/>
        <v>118110.39207352941</v>
      </c>
      <c r="M930" s="13" t="str">
        <f t="shared" si="73"/>
        <v>Strategic 3Y</v>
      </c>
      <c r="N930" s="13" t="str">
        <f t="shared" si="74"/>
        <v>PASS</v>
      </c>
    </row>
    <row r="931" spans="1:14">
      <c r="A931" s="11">
        <v>46966</v>
      </c>
      <c r="B931" s="6" t="s">
        <v>82</v>
      </c>
      <c r="C931" s="6" t="s">
        <v>1145</v>
      </c>
      <c r="D931" s="6">
        <v>19</v>
      </c>
      <c r="E931" s="24">
        <v>180498.48</v>
      </c>
      <c r="F931" s="6">
        <v>17</v>
      </c>
      <c r="G931" s="12">
        <v>1.4999999999999999E-2</v>
      </c>
      <c r="H931" s="12">
        <v>1.7999999999999999E-2</v>
      </c>
      <c r="I931" s="12">
        <v>-0.01</v>
      </c>
      <c r="J931" s="16">
        <f t="shared" si="70"/>
        <v>0.11764705882352944</v>
      </c>
      <c r="K931" s="15">
        <f t="shared" si="71"/>
        <v>21235.115294117652</v>
      </c>
      <c r="L931" s="15">
        <f t="shared" si="72"/>
        <v>205885.06033411768</v>
      </c>
      <c r="M931" s="13" t="str">
        <f t="shared" si="73"/>
        <v>Strategic 3Y</v>
      </c>
      <c r="N931" s="13" t="str">
        <f t="shared" si="74"/>
        <v>PASS</v>
      </c>
    </row>
    <row r="932" spans="1:14">
      <c r="A932" s="11">
        <v>46966</v>
      </c>
      <c r="B932" s="6" t="s">
        <v>83</v>
      </c>
      <c r="C932" s="6" t="s">
        <v>1143</v>
      </c>
      <c r="D932" s="6">
        <v>24</v>
      </c>
      <c r="E932" s="24">
        <v>337996.18</v>
      </c>
      <c r="F932" s="6">
        <v>21</v>
      </c>
      <c r="G932" s="12">
        <v>5.0000000000000001E-3</v>
      </c>
      <c r="H932" s="12">
        <v>0.01</v>
      </c>
      <c r="I932" s="12">
        <v>-0.01</v>
      </c>
      <c r="J932" s="16">
        <f t="shared" si="70"/>
        <v>0.14285714285714279</v>
      </c>
      <c r="K932" s="15">
        <f t="shared" si="71"/>
        <v>48285.168571428549</v>
      </c>
      <c r="L932" s="15">
        <f t="shared" si="72"/>
        <v>387971.32947142859</v>
      </c>
      <c r="M932" s="13" t="str">
        <f t="shared" si="73"/>
        <v>Strategic 3Y</v>
      </c>
      <c r="N932" s="13" t="str">
        <f t="shared" si="74"/>
        <v>PASS</v>
      </c>
    </row>
    <row r="933" spans="1:14">
      <c r="A933" s="11">
        <v>46966</v>
      </c>
      <c r="B933" s="6" t="s">
        <v>83</v>
      </c>
      <c r="C933" s="6" t="s">
        <v>1144</v>
      </c>
      <c r="D933" s="6">
        <v>24</v>
      </c>
      <c r="E933" s="24">
        <v>107050.45</v>
      </c>
      <c r="F933" s="6">
        <v>21</v>
      </c>
      <c r="G933" s="12">
        <v>5.0000000000000001E-3</v>
      </c>
      <c r="H933" s="12">
        <v>-4.0000000000000001E-3</v>
      </c>
      <c r="I933" s="12">
        <v>-0.01</v>
      </c>
      <c r="J933" s="16">
        <f t="shared" si="70"/>
        <v>0.14285714285714279</v>
      </c>
      <c r="K933" s="15">
        <f t="shared" si="71"/>
        <v>15292.921428571421</v>
      </c>
      <c r="L933" s="15">
        <f t="shared" si="72"/>
        <v>121379.91737857142</v>
      </c>
      <c r="M933" s="13" t="str">
        <f t="shared" si="73"/>
        <v>Strategic 3Y</v>
      </c>
      <c r="N933" s="13" t="str">
        <f t="shared" si="74"/>
        <v>PASS</v>
      </c>
    </row>
    <row r="934" spans="1:14">
      <c r="A934" s="11">
        <v>46966</v>
      </c>
      <c r="B934" s="6" t="s">
        <v>83</v>
      </c>
      <c r="C934" s="6" t="s">
        <v>1145</v>
      </c>
      <c r="D934" s="6">
        <v>24</v>
      </c>
      <c r="E934" s="24">
        <v>182829.67</v>
      </c>
      <c r="F934" s="6">
        <v>21</v>
      </c>
      <c r="G934" s="12">
        <v>5.0000000000000001E-3</v>
      </c>
      <c r="H934" s="12">
        <v>1.7999999999999999E-2</v>
      </c>
      <c r="I934" s="12">
        <v>-0.01</v>
      </c>
      <c r="J934" s="16">
        <f t="shared" si="70"/>
        <v>0.14285714285714279</v>
      </c>
      <c r="K934" s="15">
        <f t="shared" si="71"/>
        <v>26118.524285714277</v>
      </c>
      <c r="L934" s="15">
        <f t="shared" si="72"/>
        <v>211324.9799957143</v>
      </c>
      <c r="M934" s="13" t="str">
        <f t="shared" si="73"/>
        <v>Strategic 3Y</v>
      </c>
      <c r="N934" s="13" t="str">
        <f t="shared" si="74"/>
        <v>PASS</v>
      </c>
    </row>
    <row r="935" spans="1:14">
      <c r="A935" s="11">
        <v>46966</v>
      </c>
      <c r="B935" s="6" t="s">
        <v>84</v>
      </c>
      <c r="C935" s="6" t="s">
        <v>1143</v>
      </c>
      <c r="D935" s="6">
        <v>24</v>
      </c>
      <c r="E935" s="24">
        <v>412445.76</v>
      </c>
      <c r="F935" s="6">
        <v>26</v>
      </c>
      <c r="G935" s="12">
        <v>1.2E-2</v>
      </c>
      <c r="H935" s="12">
        <v>0.01</v>
      </c>
      <c r="I935" s="12">
        <v>-0.01</v>
      </c>
      <c r="J935" s="16">
        <f t="shared" si="70"/>
        <v>-7.6923076923076872E-2</v>
      </c>
      <c r="K935" s="15">
        <f t="shared" si="71"/>
        <v>-31726.596923076904</v>
      </c>
      <c r="L935" s="15">
        <f t="shared" si="72"/>
        <v>385668.51219692314</v>
      </c>
      <c r="M935" s="13" t="str">
        <f t="shared" si="73"/>
        <v>Strategic 3Y</v>
      </c>
      <c r="N935" s="13" t="str">
        <f t="shared" si="74"/>
        <v>PASS</v>
      </c>
    </row>
    <row r="936" spans="1:14">
      <c r="A936" s="11">
        <v>46966</v>
      </c>
      <c r="B936" s="6" t="s">
        <v>84</v>
      </c>
      <c r="C936" s="6" t="s">
        <v>1144</v>
      </c>
      <c r="D936" s="6">
        <v>24</v>
      </c>
      <c r="E936" s="24">
        <v>127289.92</v>
      </c>
      <c r="F936" s="6">
        <v>26</v>
      </c>
      <c r="G936" s="12">
        <v>1.2E-2</v>
      </c>
      <c r="H936" s="12">
        <v>-4.0000000000000001E-3</v>
      </c>
      <c r="I936" s="12">
        <v>-0.01</v>
      </c>
      <c r="J936" s="16">
        <f t="shared" si="70"/>
        <v>-7.6923076923076872E-2</v>
      </c>
      <c r="K936" s="15">
        <f t="shared" si="71"/>
        <v>-9791.5323076923014</v>
      </c>
      <c r="L936" s="15">
        <f t="shared" si="72"/>
        <v>117243.8078523077</v>
      </c>
      <c r="M936" s="13" t="str">
        <f t="shared" si="73"/>
        <v>Strategic 3Y</v>
      </c>
      <c r="N936" s="13" t="str">
        <f t="shared" si="74"/>
        <v>PASS</v>
      </c>
    </row>
    <row r="937" spans="1:14">
      <c r="A937" s="11">
        <v>46966</v>
      </c>
      <c r="B937" s="6" t="s">
        <v>84</v>
      </c>
      <c r="C937" s="6" t="s">
        <v>1145</v>
      </c>
      <c r="D937" s="6">
        <v>24</v>
      </c>
      <c r="E937" s="24">
        <v>198269.44</v>
      </c>
      <c r="F937" s="6">
        <v>26</v>
      </c>
      <c r="G937" s="12">
        <v>1.2E-2</v>
      </c>
      <c r="H937" s="12">
        <v>1.7999999999999999E-2</v>
      </c>
      <c r="I937" s="12">
        <v>-0.01</v>
      </c>
      <c r="J937" s="16">
        <f t="shared" si="70"/>
        <v>-7.6923076923076872E-2</v>
      </c>
      <c r="K937" s="15">
        <f t="shared" si="71"/>
        <v>-15251.495384615375</v>
      </c>
      <c r="L937" s="15">
        <f t="shared" si="72"/>
        <v>186983.33341538461</v>
      </c>
      <c r="M937" s="13" t="str">
        <f t="shared" si="73"/>
        <v>Strategic 3Y</v>
      </c>
      <c r="N937" s="13" t="str">
        <f t="shared" si="74"/>
        <v>PASS</v>
      </c>
    </row>
    <row r="938" spans="1:14">
      <c r="A938" s="11">
        <v>46997</v>
      </c>
      <c r="B938" s="6" t="s">
        <v>53</v>
      </c>
      <c r="C938" s="6" t="s">
        <v>1143</v>
      </c>
      <c r="D938" s="6">
        <v>8</v>
      </c>
      <c r="E938" s="24">
        <v>223759.57</v>
      </c>
      <c r="F938" s="6">
        <v>8</v>
      </c>
      <c r="G938" s="12">
        <v>1.7999999999999999E-2</v>
      </c>
      <c r="H938" s="12">
        <v>0.01</v>
      </c>
      <c r="I938" s="12">
        <v>-0.01</v>
      </c>
      <c r="J938" s="16">
        <f t="shared" si="70"/>
        <v>0</v>
      </c>
      <c r="K938" s="15">
        <f t="shared" si="71"/>
        <v>0</v>
      </c>
      <c r="L938" s="15">
        <f t="shared" si="72"/>
        <v>227787.24226</v>
      </c>
      <c r="M938" s="13" t="str">
        <f t="shared" si="73"/>
        <v>Strategic 3Y</v>
      </c>
      <c r="N938" s="13" t="str">
        <f t="shared" si="74"/>
        <v>PASS</v>
      </c>
    </row>
    <row r="939" spans="1:14">
      <c r="A939" s="11">
        <v>46997</v>
      </c>
      <c r="B939" s="6" t="s">
        <v>53</v>
      </c>
      <c r="C939" s="6" t="s">
        <v>1144</v>
      </c>
      <c r="D939" s="6">
        <v>8</v>
      </c>
      <c r="E939" s="24">
        <v>65076.3</v>
      </c>
      <c r="F939" s="6">
        <v>8</v>
      </c>
      <c r="G939" s="12">
        <v>1.7999999999999999E-2</v>
      </c>
      <c r="H939" s="12">
        <v>-4.0000000000000001E-3</v>
      </c>
      <c r="I939" s="12">
        <v>-0.01</v>
      </c>
      <c r="J939" s="16">
        <f t="shared" si="70"/>
        <v>0</v>
      </c>
      <c r="K939" s="15">
        <f t="shared" si="71"/>
        <v>0</v>
      </c>
      <c r="L939" s="15">
        <f t="shared" si="72"/>
        <v>65336.605200000005</v>
      </c>
      <c r="M939" s="13" t="str">
        <f t="shared" si="73"/>
        <v>Strategic 3Y</v>
      </c>
      <c r="N939" s="13" t="str">
        <f t="shared" si="74"/>
        <v>PASS</v>
      </c>
    </row>
    <row r="940" spans="1:14">
      <c r="A940" s="11">
        <v>46997</v>
      </c>
      <c r="B940" s="6" t="s">
        <v>53</v>
      </c>
      <c r="C940" s="6" t="s">
        <v>1145</v>
      </c>
      <c r="D940" s="6">
        <v>8</v>
      </c>
      <c r="E940" s="24">
        <v>86977.62</v>
      </c>
      <c r="F940" s="6">
        <v>8</v>
      </c>
      <c r="G940" s="12">
        <v>1.7999999999999999E-2</v>
      </c>
      <c r="H940" s="12">
        <v>1.7999999999999999E-2</v>
      </c>
      <c r="I940" s="12">
        <v>-0.01</v>
      </c>
      <c r="J940" s="16">
        <f t="shared" si="70"/>
        <v>0</v>
      </c>
      <c r="K940" s="15">
        <f t="shared" si="71"/>
        <v>0</v>
      </c>
      <c r="L940" s="15">
        <f t="shared" si="72"/>
        <v>89239.038119999997</v>
      </c>
      <c r="M940" s="13" t="str">
        <f t="shared" si="73"/>
        <v>Strategic 3Y</v>
      </c>
      <c r="N940" s="13" t="str">
        <f t="shared" si="74"/>
        <v>PASS</v>
      </c>
    </row>
    <row r="941" spans="1:14">
      <c r="A941" s="11">
        <v>46997</v>
      </c>
      <c r="B941" s="6" t="s">
        <v>57</v>
      </c>
      <c r="C941" s="6" t="s">
        <v>1143</v>
      </c>
      <c r="D941" s="6">
        <v>9</v>
      </c>
      <c r="E941" s="24">
        <v>158826.34</v>
      </c>
      <c r="F941" s="6">
        <v>10</v>
      </c>
      <c r="G941" s="12">
        <v>6.0000000000000001E-3</v>
      </c>
      <c r="H941" s="12">
        <v>0.01</v>
      </c>
      <c r="I941" s="12">
        <v>-0.01</v>
      </c>
      <c r="J941" s="16">
        <f t="shared" si="70"/>
        <v>-9.9999999999999978E-2</v>
      </c>
      <c r="K941" s="15">
        <f t="shared" si="71"/>
        <v>-15882.633999999996</v>
      </c>
      <c r="L941" s="15">
        <f t="shared" si="72"/>
        <v>143896.66404</v>
      </c>
      <c r="M941" s="13" t="str">
        <f t="shared" si="73"/>
        <v>Strategic 3Y</v>
      </c>
      <c r="N941" s="13" t="str">
        <f t="shared" si="74"/>
        <v>PASS</v>
      </c>
    </row>
    <row r="942" spans="1:14">
      <c r="A942" s="11">
        <v>46997</v>
      </c>
      <c r="B942" s="6" t="s">
        <v>57</v>
      </c>
      <c r="C942" s="6" t="s">
        <v>1144</v>
      </c>
      <c r="D942" s="6">
        <v>9</v>
      </c>
      <c r="E942" s="24">
        <v>60029.63</v>
      </c>
      <c r="F942" s="6">
        <v>10</v>
      </c>
      <c r="G942" s="12">
        <v>6.0000000000000001E-3</v>
      </c>
      <c r="H942" s="12">
        <v>-4.0000000000000001E-3</v>
      </c>
      <c r="I942" s="12">
        <v>-0.01</v>
      </c>
      <c r="J942" s="16">
        <f t="shared" si="70"/>
        <v>-9.9999999999999978E-2</v>
      </c>
      <c r="K942" s="15">
        <f t="shared" si="71"/>
        <v>-6002.9629999999988</v>
      </c>
      <c r="L942" s="15">
        <f t="shared" si="72"/>
        <v>53546.429960000001</v>
      </c>
      <c r="M942" s="13" t="str">
        <f t="shared" si="73"/>
        <v>Strategic 3Y</v>
      </c>
      <c r="N942" s="13" t="str">
        <f t="shared" si="74"/>
        <v>PASS</v>
      </c>
    </row>
    <row r="943" spans="1:14">
      <c r="A943" s="11">
        <v>46997</v>
      </c>
      <c r="B943" s="6" t="s">
        <v>57</v>
      </c>
      <c r="C943" s="6" t="s">
        <v>1145</v>
      </c>
      <c r="D943" s="6">
        <v>9</v>
      </c>
      <c r="E943" s="24">
        <v>95362.63</v>
      </c>
      <c r="F943" s="6">
        <v>10</v>
      </c>
      <c r="G943" s="12">
        <v>6.0000000000000001E-3</v>
      </c>
      <c r="H943" s="12">
        <v>1.7999999999999999E-2</v>
      </c>
      <c r="I943" s="12">
        <v>-0.01</v>
      </c>
      <c r="J943" s="16">
        <f t="shared" si="70"/>
        <v>-9.9999999999999978E-2</v>
      </c>
      <c r="K943" s="15">
        <f t="shared" si="71"/>
        <v>-9536.262999999999</v>
      </c>
      <c r="L943" s="15">
        <f t="shared" si="72"/>
        <v>87161.44382</v>
      </c>
      <c r="M943" s="13" t="str">
        <f t="shared" si="73"/>
        <v>Strategic 3Y</v>
      </c>
      <c r="N943" s="13" t="str">
        <f t="shared" si="74"/>
        <v>PASS</v>
      </c>
    </row>
    <row r="944" spans="1:14">
      <c r="A944" s="11">
        <v>46997</v>
      </c>
      <c r="B944" s="6" t="s">
        <v>61</v>
      </c>
      <c r="C944" s="6" t="s">
        <v>1143</v>
      </c>
      <c r="D944" s="6">
        <v>9</v>
      </c>
      <c r="E944" s="24">
        <v>203922.89</v>
      </c>
      <c r="F944" s="6">
        <v>8</v>
      </c>
      <c r="G944" s="12">
        <v>0</v>
      </c>
      <c r="H944" s="12">
        <v>0.01</v>
      </c>
      <c r="I944" s="12">
        <v>-0.01</v>
      </c>
      <c r="J944" s="16">
        <f t="shared" si="70"/>
        <v>0.125</v>
      </c>
      <c r="K944" s="15">
        <f t="shared" si="71"/>
        <v>25490.361250000002</v>
      </c>
      <c r="L944" s="15">
        <f t="shared" si="72"/>
        <v>229413.25125000003</v>
      </c>
      <c r="M944" s="13" t="str">
        <f t="shared" si="73"/>
        <v>Strategic 3Y</v>
      </c>
      <c r="N944" s="13" t="str">
        <f t="shared" si="74"/>
        <v>PASS</v>
      </c>
    </row>
    <row r="945" spans="1:14">
      <c r="A945" s="11">
        <v>46997</v>
      </c>
      <c r="B945" s="6" t="s">
        <v>61</v>
      </c>
      <c r="C945" s="6" t="s">
        <v>1144</v>
      </c>
      <c r="D945" s="6">
        <v>9</v>
      </c>
      <c r="E945" s="24">
        <v>73831.259999999995</v>
      </c>
      <c r="F945" s="6">
        <v>8</v>
      </c>
      <c r="G945" s="12">
        <v>0</v>
      </c>
      <c r="H945" s="12">
        <v>-4.0000000000000001E-3</v>
      </c>
      <c r="I945" s="12">
        <v>-0.01</v>
      </c>
      <c r="J945" s="16">
        <f t="shared" si="70"/>
        <v>0.125</v>
      </c>
      <c r="K945" s="15">
        <f t="shared" si="71"/>
        <v>9228.9074999999993</v>
      </c>
      <c r="L945" s="15">
        <f t="shared" si="72"/>
        <v>82026.529859999995</v>
      </c>
      <c r="M945" s="13" t="str">
        <f t="shared" si="73"/>
        <v>Strategic 3Y</v>
      </c>
      <c r="N945" s="13" t="str">
        <f t="shared" si="74"/>
        <v>PASS</v>
      </c>
    </row>
    <row r="946" spans="1:14">
      <c r="A946" s="11">
        <v>46997</v>
      </c>
      <c r="B946" s="6" t="s">
        <v>61</v>
      </c>
      <c r="C946" s="6" t="s">
        <v>1145</v>
      </c>
      <c r="D946" s="6">
        <v>9</v>
      </c>
      <c r="E946" s="24">
        <v>91851.37</v>
      </c>
      <c r="F946" s="6">
        <v>8</v>
      </c>
      <c r="G946" s="12">
        <v>0</v>
      </c>
      <c r="H946" s="12">
        <v>1.7999999999999999E-2</v>
      </c>
      <c r="I946" s="12">
        <v>-0.01</v>
      </c>
      <c r="J946" s="16">
        <f t="shared" si="70"/>
        <v>0.125</v>
      </c>
      <c r="K946" s="15">
        <f t="shared" si="71"/>
        <v>11481.421249999999</v>
      </c>
      <c r="L946" s="15">
        <f t="shared" si="72"/>
        <v>104067.60221</v>
      </c>
      <c r="M946" s="13" t="str">
        <f t="shared" si="73"/>
        <v>Strategic 3Y</v>
      </c>
      <c r="N946" s="13" t="str">
        <f t="shared" si="74"/>
        <v>PASS</v>
      </c>
    </row>
    <row r="947" spans="1:14">
      <c r="A947" s="11">
        <v>46997</v>
      </c>
      <c r="B947" s="6" t="s">
        <v>65</v>
      </c>
      <c r="C947" s="6" t="s">
        <v>1143</v>
      </c>
      <c r="D947" s="6">
        <v>16</v>
      </c>
      <c r="E947" s="24">
        <v>303398.28000000003</v>
      </c>
      <c r="F947" s="6">
        <v>16</v>
      </c>
      <c r="G947" s="12">
        <v>0.02</v>
      </c>
      <c r="H947" s="12">
        <v>0.01</v>
      </c>
      <c r="I947" s="12">
        <v>-0.01</v>
      </c>
      <c r="J947" s="16">
        <f t="shared" si="70"/>
        <v>0</v>
      </c>
      <c r="K947" s="15">
        <f t="shared" si="71"/>
        <v>0</v>
      </c>
      <c r="L947" s="15">
        <f t="shared" si="72"/>
        <v>309466.24560000002</v>
      </c>
      <c r="M947" s="13" t="str">
        <f t="shared" si="73"/>
        <v>Strategic 3Y</v>
      </c>
      <c r="N947" s="13" t="str">
        <f t="shared" si="74"/>
        <v>PASS</v>
      </c>
    </row>
    <row r="948" spans="1:14">
      <c r="A948" s="11">
        <v>46997</v>
      </c>
      <c r="B948" s="6" t="s">
        <v>65</v>
      </c>
      <c r="C948" s="6" t="s">
        <v>1144</v>
      </c>
      <c r="D948" s="6">
        <v>16</v>
      </c>
      <c r="E948" s="24">
        <v>110788.17</v>
      </c>
      <c r="F948" s="6">
        <v>16</v>
      </c>
      <c r="G948" s="12">
        <v>0.02</v>
      </c>
      <c r="H948" s="12">
        <v>-4.0000000000000001E-3</v>
      </c>
      <c r="I948" s="12">
        <v>-0.01</v>
      </c>
      <c r="J948" s="16">
        <f t="shared" si="70"/>
        <v>0</v>
      </c>
      <c r="K948" s="15">
        <f t="shared" si="71"/>
        <v>0</v>
      </c>
      <c r="L948" s="15">
        <f t="shared" si="72"/>
        <v>111452.89902</v>
      </c>
      <c r="M948" s="13" t="str">
        <f t="shared" si="73"/>
        <v>Strategic 3Y</v>
      </c>
      <c r="N948" s="13" t="str">
        <f t="shared" si="74"/>
        <v>PASS</v>
      </c>
    </row>
    <row r="949" spans="1:14">
      <c r="A949" s="11">
        <v>46997</v>
      </c>
      <c r="B949" s="6" t="s">
        <v>65</v>
      </c>
      <c r="C949" s="6" t="s">
        <v>1145</v>
      </c>
      <c r="D949" s="6">
        <v>16</v>
      </c>
      <c r="E949" s="24">
        <v>159898.18</v>
      </c>
      <c r="F949" s="6">
        <v>16</v>
      </c>
      <c r="G949" s="12">
        <v>0.02</v>
      </c>
      <c r="H949" s="12">
        <v>1.7999999999999999E-2</v>
      </c>
      <c r="I949" s="12">
        <v>-0.01</v>
      </c>
      <c r="J949" s="16">
        <f t="shared" si="70"/>
        <v>0</v>
      </c>
      <c r="K949" s="15">
        <f t="shared" si="71"/>
        <v>0</v>
      </c>
      <c r="L949" s="15">
        <f t="shared" si="72"/>
        <v>164375.32903999998</v>
      </c>
      <c r="M949" s="13" t="str">
        <f t="shared" si="73"/>
        <v>Strategic 3Y</v>
      </c>
      <c r="N949" s="13" t="str">
        <f t="shared" si="74"/>
        <v>PASS</v>
      </c>
    </row>
    <row r="950" spans="1:14">
      <c r="A950" s="11">
        <v>46997</v>
      </c>
      <c r="B950" s="6" t="s">
        <v>68</v>
      </c>
      <c r="C950" s="6" t="s">
        <v>1143</v>
      </c>
      <c r="D950" s="6">
        <v>19</v>
      </c>
      <c r="E950" s="24">
        <v>291826.89</v>
      </c>
      <c r="F950" s="6">
        <v>18</v>
      </c>
      <c r="G950" s="12">
        <v>0</v>
      </c>
      <c r="H950" s="12">
        <v>0.01</v>
      </c>
      <c r="I950" s="12">
        <v>-0.01</v>
      </c>
      <c r="J950" s="16">
        <f t="shared" si="70"/>
        <v>5.555555555555558E-2</v>
      </c>
      <c r="K950" s="15">
        <f t="shared" si="71"/>
        <v>16212.605000000009</v>
      </c>
      <c r="L950" s="15">
        <f t="shared" si="72"/>
        <v>308039.495</v>
      </c>
      <c r="M950" s="13" t="str">
        <f t="shared" si="73"/>
        <v>Strategic 3Y</v>
      </c>
      <c r="N950" s="13" t="str">
        <f t="shared" si="74"/>
        <v>PASS</v>
      </c>
    </row>
    <row r="951" spans="1:14">
      <c r="A951" s="11">
        <v>46997</v>
      </c>
      <c r="B951" s="6" t="s">
        <v>68</v>
      </c>
      <c r="C951" s="6" t="s">
        <v>1144</v>
      </c>
      <c r="D951" s="6">
        <v>19</v>
      </c>
      <c r="E951" s="24">
        <v>109023.94</v>
      </c>
      <c r="F951" s="6">
        <v>18</v>
      </c>
      <c r="G951" s="12">
        <v>0</v>
      </c>
      <c r="H951" s="12">
        <v>-4.0000000000000001E-3</v>
      </c>
      <c r="I951" s="12">
        <v>-0.01</v>
      </c>
      <c r="J951" s="16">
        <f t="shared" si="70"/>
        <v>5.555555555555558E-2</v>
      </c>
      <c r="K951" s="15">
        <f t="shared" si="71"/>
        <v>6056.8855555555583</v>
      </c>
      <c r="L951" s="15">
        <f t="shared" si="72"/>
        <v>113554.49039555556</v>
      </c>
      <c r="M951" s="13" t="str">
        <f t="shared" si="73"/>
        <v>Strategic 3Y</v>
      </c>
      <c r="N951" s="13" t="str">
        <f t="shared" si="74"/>
        <v>PASS</v>
      </c>
    </row>
    <row r="952" spans="1:14">
      <c r="A952" s="11">
        <v>46997</v>
      </c>
      <c r="B952" s="6" t="s">
        <v>68</v>
      </c>
      <c r="C952" s="6" t="s">
        <v>1145</v>
      </c>
      <c r="D952" s="6">
        <v>19</v>
      </c>
      <c r="E952" s="24">
        <v>177769.94</v>
      </c>
      <c r="F952" s="6">
        <v>18</v>
      </c>
      <c r="G952" s="12">
        <v>0</v>
      </c>
      <c r="H952" s="12">
        <v>1.7999999999999999E-2</v>
      </c>
      <c r="I952" s="12">
        <v>-0.01</v>
      </c>
      <c r="J952" s="16">
        <f t="shared" si="70"/>
        <v>5.555555555555558E-2</v>
      </c>
      <c r="K952" s="15">
        <f t="shared" si="71"/>
        <v>9876.1077777777828</v>
      </c>
      <c r="L952" s="15">
        <f t="shared" si="72"/>
        <v>189068.20729777776</v>
      </c>
      <c r="M952" s="13" t="str">
        <f t="shared" si="73"/>
        <v>Strategic 3Y</v>
      </c>
      <c r="N952" s="13" t="str">
        <f t="shared" si="74"/>
        <v>PASS</v>
      </c>
    </row>
    <row r="953" spans="1:14">
      <c r="A953" s="11">
        <v>46997</v>
      </c>
      <c r="B953" s="6" t="s">
        <v>71</v>
      </c>
      <c r="C953" s="6" t="s">
        <v>1143</v>
      </c>
      <c r="D953" s="6">
        <v>14</v>
      </c>
      <c r="E953" s="24">
        <v>182156.47</v>
      </c>
      <c r="F953" s="6">
        <v>14</v>
      </c>
      <c r="G953" s="12">
        <v>8.0000000000000002E-3</v>
      </c>
      <c r="H953" s="12">
        <v>0.01</v>
      </c>
      <c r="I953" s="12">
        <v>-0.01</v>
      </c>
      <c r="J953" s="16">
        <f t="shared" si="70"/>
        <v>0</v>
      </c>
      <c r="K953" s="15">
        <f t="shared" si="71"/>
        <v>0</v>
      </c>
      <c r="L953" s="15">
        <f t="shared" si="72"/>
        <v>183613.72176000001</v>
      </c>
      <c r="M953" s="13" t="str">
        <f t="shared" si="73"/>
        <v>Strategic 3Y</v>
      </c>
      <c r="N953" s="13" t="str">
        <f t="shared" si="74"/>
        <v>PASS</v>
      </c>
    </row>
    <row r="954" spans="1:14">
      <c r="A954" s="11">
        <v>46997</v>
      </c>
      <c r="B954" s="6" t="s">
        <v>71</v>
      </c>
      <c r="C954" s="6" t="s">
        <v>1144</v>
      </c>
      <c r="D954" s="6">
        <v>14</v>
      </c>
      <c r="E954" s="24">
        <v>71353.91</v>
      </c>
      <c r="F954" s="6">
        <v>14</v>
      </c>
      <c r="G954" s="12">
        <v>8.0000000000000002E-3</v>
      </c>
      <c r="H954" s="12">
        <v>-4.0000000000000001E-3</v>
      </c>
      <c r="I954" s="12">
        <v>-0.01</v>
      </c>
      <c r="J954" s="16">
        <f t="shared" si="70"/>
        <v>0</v>
      </c>
      <c r="K954" s="15">
        <f t="shared" si="71"/>
        <v>0</v>
      </c>
      <c r="L954" s="15">
        <f t="shared" si="72"/>
        <v>70925.786540000001</v>
      </c>
      <c r="M954" s="13" t="str">
        <f t="shared" si="73"/>
        <v>Strategic 3Y</v>
      </c>
      <c r="N954" s="13" t="str">
        <f t="shared" si="74"/>
        <v>PASS</v>
      </c>
    </row>
    <row r="955" spans="1:14">
      <c r="A955" s="11">
        <v>46997</v>
      </c>
      <c r="B955" s="6" t="s">
        <v>71</v>
      </c>
      <c r="C955" s="6" t="s">
        <v>1145</v>
      </c>
      <c r="D955" s="6">
        <v>14</v>
      </c>
      <c r="E955" s="24">
        <v>99474.51</v>
      </c>
      <c r="F955" s="6">
        <v>14</v>
      </c>
      <c r="G955" s="12">
        <v>8.0000000000000002E-3</v>
      </c>
      <c r="H955" s="12">
        <v>1.7999999999999999E-2</v>
      </c>
      <c r="I955" s="12">
        <v>-0.01</v>
      </c>
      <c r="J955" s="16">
        <f t="shared" si="70"/>
        <v>0</v>
      </c>
      <c r="K955" s="15">
        <f t="shared" si="71"/>
        <v>0</v>
      </c>
      <c r="L955" s="15">
        <f t="shared" si="72"/>
        <v>101066.10215999999</v>
      </c>
      <c r="M955" s="13" t="str">
        <f t="shared" si="73"/>
        <v>Strategic 3Y</v>
      </c>
      <c r="N955" s="13" t="str">
        <f t="shared" si="74"/>
        <v>PASS</v>
      </c>
    </row>
    <row r="956" spans="1:14">
      <c r="A956" s="11">
        <v>46997</v>
      </c>
      <c r="B956" s="6" t="s">
        <v>74</v>
      </c>
      <c r="C956" s="6" t="s">
        <v>1143</v>
      </c>
      <c r="D956" s="6">
        <v>60</v>
      </c>
      <c r="E956" s="24">
        <v>1195899.25</v>
      </c>
      <c r="F956" s="6">
        <v>57</v>
      </c>
      <c r="G956" s="12">
        <v>0.01</v>
      </c>
      <c r="H956" s="12">
        <v>0.01</v>
      </c>
      <c r="I956" s="12">
        <v>-0.01</v>
      </c>
      <c r="J956" s="16">
        <f t="shared" si="70"/>
        <v>5.2631578947368363E-2</v>
      </c>
      <c r="K956" s="15">
        <f t="shared" si="71"/>
        <v>62942.065789473614</v>
      </c>
      <c r="L956" s="15">
        <f t="shared" si="72"/>
        <v>1270800.3082894736</v>
      </c>
      <c r="M956" s="13" t="str">
        <f t="shared" si="73"/>
        <v>Strategic 3Y</v>
      </c>
      <c r="N956" s="13" t="str">
        <f t="shared" si="74"/>
        <v>PASS</v>
      </c>
    </row>
    <row r="957" spans="1:14">
      <c r="A957" s="11">
        <v>46997</v>
      </c>
      <c r="B957" s="6" t="s">
        <v>74</v>
      </c>
      <c r="C957" s="6" t="s">
        <v>1144</v>
      </c>
      <c r="D957" s="6">
        <v>60</v>
      </c>
      <c r="E957" s="24">
        <v>448519.16</v>
      </c>
      <c r="F957" s="6">
        <v>57</v>
      </c>
      <c r="G957" s="12">
        <v>0.01</v>
      </c>
      <c r="H957" s="12">
        <v>-4.0000000000000001E-3</v>
      </c>
      <c r="I957" s="12">
        <v>-0.01</v>
      </c>
      <c r="J957" s="16">
        <f t="shared" si="70"/>
        <v>5.2631578947368363E-2</v>
      </c>
      <c r="K957" s="15">
        <f t="shared" si="71"/>
        <v>23606.27157894734</v>
      </c>
      <c r="L957" s="15">
        <f t="shared" si="72"/>
        <v>470331.3549389473</v>
      </c>
      <c r="M957" s="13" t="str">
        <f t="shared" si="73"/>
        <v>Strategic 3Y</v>
      </c>
      <c r="N957" s="13" t="str">
        <f t="shared" si="74"/>
        <v>PASS</v>
      </c>
    </row>
    <row r="958" spans="1:14">
      <c r="A958" s="11">
        <v>46997</v>
      </c>
      <c r="B958" s="6" t="s">
        <v>74</v>
      </c>
      <c r="C958" s="6" t="s">
        <v>1145</v>
      </c>
      <c r="D958" s="6">
        <v>60</v>
      </c>
      <c r="E958" s="24">
        <v>774565.59</v>
      </c>
      <c r="F958" s="6">
        <v>57</v>
      </c>
      <c r="G958" s="12">
        <v>0.01</v>
      </c>
      <c r="H958" s="12">
        <v>1.7999999999999999E-2</v>
      </c>
      <c r="I958" s="12">
        <v>-0.01</v>
      </c>
      <c r="J958" s="16">
        <f t="shared" si="70"/>
        <v>5.2631578947368363E-2</v>
      </c>
      <c r="K958" s="15">
        <f t="shared" si="71"/>
        <v>40766.60999999995</v>
      </c>
      <c r="L958" s="15">
        <f t="shared" si="72"/>
        <v>829274.38061999995</v>
      </c>
      <c r="M958" s="13" t="str">
        <f t="shared" si="73"/>
        <v>Strategic 3Y</v>
      </c>
      <c r="N958" s="13" t="str">
        <f t="shared" si="74"/>
        <v>PASS</v>
      </c>
    </row>
    <row r="959" spans="1:14">
      <c r="A959" s="11">
        <v>46997</v>
      </c>
      <c r="B959" s="6" t="s">
        <v>77</v>
      </c>
      <c r="C959" s="6" t="s">
        <v>1143</v>
      </c>
      <c r="D959" s="6">
        <v>16</v>
      </c>
      <c r="E959" s="24">
        <v>288870.21000000002</v>
      </c>
      <c r="F959" s="6">
        <v>15</v>
      </c>
      <c r="G959" s="12">
        <v>6.0000000000000001E-3</v>
      </c>
      <c r="H959" s="12">
        <v>0.01</v>
      </c>
      <c r="I959" s="12">
        <v>-0.01</v>
      </c>
      <c r="J959" s="16">
        <f t="shared" si="70"/>
        <v>6.6666666666666652E-2</v>
      </c>
      <c r="K959" s="15">
        <f t="shared" si="71"/>
        <v>19258.013999999996</v>
      </c>
      <c r="L959" s="15">
        <f t="shared" si="72"/>
        <v>309861.44526000007</v>
      </c>
      <c r="M959" s="13" t="str">
        <f t="shared" si="73"/>
        <v>Strategic 3Y</v>
      </c>
      <c r="N959" s="13" t="str">
        <f t="shared" si="74"/>
        <v>PASS</v>
      </c>
    </row>
    <row r="960" spans="1:14">
      <c r="A960" s="11">
        <v>46997</v>
      </c>
      <c r="B960" s="6" t="s">
        <v>77</v>
      </c>
      <c r="C960" s="6" t="s">
        <v>1144</v>
      </c>
      <c r="D960" s="6">
        <v>16</v>
      </c>
      <c r="E960" s="24">
        <v>104750.84</v>
      </c>
      <c r="F960" s="6">
        <v>15</v>
      </c>
      <c r="G960" s="12">
        <v>6.0000000000000001E-3</v>
      </c>
      <c r="H960" s="12">
        <v>-4.0000000000000001E-3</v>
      </c>
      <c r="I960" s="12">
        <v>-0.01</v>
      </c>
      <c r="J960" s="16">
        <f t="shared" si="70"/>
        <v>6.6666666666666652E-2</v>
      </c>
      <c r="K960" s="15">
        <f t="shared" si="71"/>
        <v>6983.3893333333317</v>
      </c>
      <c r="L960" s="15">
        <f t="shared" si="72"/>
        <v>110896.22261333332</v>
      </c>
      <c r="M960" s="13" t="str">
        <f t="shared" si="73"/>
        <v>Strategic 3Y</v>
      </c>
      <c r="N960" s="13" t="str">
        <f t="shared" si="74"/>
        <v>PASS</v>
      </c>
    </row>
    <row r="961" spans="1:14">
      <c r="A961" s="11">
        <v>46997</v>
      </c>
      <c r="B961" s="6" t="s">
        <v>77</v>
      </c>
      <c r="C961" s="6" t="s">
        <v>1145</v>
      </c>
      <c r="D961" s="6">
        <v>16</v>
      </c>
      <c r="E961" s="24">
        <v>136954.63</v>
      </c>
      <c r="F961" s="6">
        <v>15</v>
      </c>
      <c r="G961" s="12">
        <v>6.0000000000000001E-3</v>
      </c>
      <c r="H961" s="12">
        <v>1.7999999999999999E-2</v>
      </c>
      <c r="I961" s="12">
        <v>-0.01</v>
      </c>
      <c r="J961" s="16">
        <f t="shared" si="70"/>
        <v>6.6666666666666652E-2</v>
      </c>
      <c r="K961" s="15">
        <f t="shared" si="71"/>
        <v>9130.3086666666641</v>
      </c>
      <c r="L961" s="15">
        <f t="shared" si="72"/>
        <v>148002.30348666667</v>
      </c>
      <c r="M961" s="13" t="str">
        <f t="shared" si="73"/>
        <v>Strategic 3Y</v>
      </c>
      <c r="N961" s="13" t="str">
        <f t="shared" si="74"/>
        <v>PASS</v>
      </c>
    </row>
    <row r="962" spans="1:14">
      <c r="A962" s="11">
        <v>46997</v>
      </c>
      <c r="B962" s="6" t="s">
        <v>80</v>
      </c>
      <c r="C962" s="6" t="s">
        <v>1143</v>
      </c>
      <c r="D962" s="6">
        <v>19</v>
      </c>
      <c r="E962" s="24">
        <v>447479.62</v>
      </c>
      <c r="F962" s="6">
        <v>18</v>
      </c>
      <c r="G962" s="12">
        <v>4.0000000000000001E-3</v>
      </c>
      <c r="H962" s="12">
        <v>0.01</v>
      </c>
      <c r="I962" s="12">
        <v>-0.01</v>
      </c>
      <c r="J962" s="16">
        <f t="shared" ref="J962:J1025" si="75">IFERROR(D962/F962-1,0)</f>
        <v>5.555555555555558E-2</v>
      </c>
      <c r="K962" s="15">
        <f t="shared" ref="K962:K1025" si="76">E962*J962</f>
        <v>24859.978888888898</v>
      </c>
      <c r="L962" s="15">
        <f t="shared" ref="L962:L1025" si="77">E962+K962+E962*(G962+H962+I962)</f>
        <v>474129.51736888889</v>
      </c>
      <c r="M962" s="13" t="str">
        <f t="shared" ref="M962:M1025" si="78">IF(YEAR(A962)=2026,"Current forecast",IF(YEAR(A962)=2027,"Budget 1Y","Strategic 3Y"))</f>
        <v>Strategic 3Y</v>
      </c>
      <c r="N962" s="13" t="str">
        <f t="shared" ref="N962:N1025" si="79">IF(L962&gt;=0,"PASS","FAIL")</f>
        <v>PASS</v>
      </c>
    </row>
    <row r="963" spans="1:14">
      <c r="A963" s="11">
        <v>46997</v>
      </c>
      <c r="B963" s="6" t="s">
        <v>80</v>
      </c>
      <c r="C963" s="6" t="s">
        <v>1144</v>
      </c>
      <c r="D963" s="6">
        <v>19</v>
      </c>
      <c r="E963" s="24">
        <v>135213.29999999999</v>
      </c>
      <c r="F963" s="6">
        <v>18</v>
      </c>
      <c r="G963" s="12">
        <v>4.0000000000000001E-3</v>
      </c>
      <c r="H963" s="12">
        <v>-4.0000000000000001E-3</v>
      </c>
      <c r="I963" s="12">
        <v>-0.01</v>
      </c>
      <c r="J963" s="16">
        <f t="shared" si="75"/>
        <v>5.555555555555558E-2</v>
      </c>
      <c r="K963" s="15">
        <f t="shared" si="76"/>
        <v>7511.8500000000031</v>
      </c>
      <c r="L963" s="15">
        <f t="shared" si="77"/>
        <v>141373.01699999999</v>
      </c>
      <c r="M963" s="13" t="str">
        <f t="shared" si="78"/>
        <v>Strategic 3Y</v>
      </c>
      <c r="N963" s="13" t="str">
        <f t="shared" si="79"/>
        <v>PASS</v>
      </c>
    </row>
    <row r="964" spans="1:14">
      <c r="A964" s="11">
        <v>46997</v>
      </c>
      <c r="B964" s="6" t="s">
        <v>80</v>
      </c>
      <c r="C964" s="6" t="s">
        <v>1145</v>
      </c>
      <c r="D964" s="6">
        <v>19</v>
      </c>
      <c r="E964" s="24">
        <v>216295.98</v>
      </c>
      <c r="F964" s="6">
        <v>18</v>
      </c>
      <c r="G964" s="12">
        <v>4.0000000000000001E-3</v>
      </c>
      <c r="H964" s="12">
        <v>1.7999999999999999E-2</v>
      </c>
      <c r="I964" s="12">
        <v>-0.01</v>
      </c>
      <c r="J964" s="16">
        <f t="shared" si="75"/>
        <v>5.555555555555558E-2</v>
      </c>
      <c r="K964" s="15">
        <f t="shared" si="76"/>
        <v>12016.44333333334</v>
      </c>
      <c r="L964" s="15">
        <f t="shared" si="77"/>
        <v>230907.97509333334</v>
      </c>
      <c r="M964" s="13" t="str">
        <f t="shared" si="78"/>
        <v>Strategic 3Y</v>
      </c>
      <c r="N964" s="13" t="str">
        <f t="shared" si="79"/>
        <v>PASS</v>
      </c>
    </row>
    <row r="965" spans="1:14">
      <c r="A965" s="11">
        <v>46997</v>
      </c>
      <c r="B965" s="6" t="s">
        <v>82</v>
      </c>
      <c r="C965" s="6" t="s">
        <v>1143</v>
      </c>
      <c r="D965" s="6">
        <v>19</v>
      </c>
      <c r="E965" s="24">
        <v>407122.69</v>
      </c>
      <c r="F965" s="6">
        <v>17</v>
      </c>
      <c r="G965" s="12">
        <v>1.4999999999999999E-2</v>
      </c>
      <c r="H965" s="12">
        <v>0.01</v>
      </c>
      <c r="I965" s="12">
        <v>-0.01</v>
      </c>
      <c r="J965" s="16">
        <f t="shared" si="75"/>
        <v>0.11764705882352944</v>
      </c>
      <c r="K965" s="15">
        <f t="shared" si="76"/>
        <v>47896.787058823538</v>
      </c>
      <c r="L965" s="15">
        <f t="shared" si="77"/>
        <v>461126.31740882358</v>
      </c>
      <c r="M965" s="13" t="str">
        <f t="shared" si="78"/>
        <v>Strategic 3Y</v>
      </c>
      <c r="N965" s="13" t="str">
        <f t="shared" si="79"/>
        <v>PASS</v>
      </c>
    </row>
    <row r="966" spans="1:14">
      <c r="A966" s="11">
        <v>46997</v>
      </c>
      <c r="B966" s="6" t="s">
        <v>82</v>
      </c>
      <c r="C966" s="6" t="s">
        <v>1144</v>
      </c>
      <c r="D966" s="6">
        <v>19</v>
      </c>
      <c r="E966" s="24">
        <v>157727.70000000001</v>
      </c>
      <c r="F966" s="6">
        <v>17</v>
      </c>
      <c r="G966" s="12">
        <v>1.4999999999999999E-2</v>
      </c>
      <c r="H966" s="12">
        <v>-4.0000000000000001E-3</v>
      </c>
      <c r="I966" s="12">
        <v>-0.01</v>
      </c>
      <c r="J966" s="16">
        <f t="shared" si="75"/>
        <v>0.11764705882352944</v>
      </c>
      <c r="K966" s="15">
        <f t="shared" si="76"/>
        <v>18556.200000000004</v>
      </c>
      <c r="L966" s="15">
        <f t="shared" si="77"/>
        <v>176441.62770000001</v>
      </c>
      <c r="M966" s="13" t="str">
        <f t="shared" si="78"/>
        <v>Strategic 3Y</v>
      </c>
      <c r="N966" s="13" t="str">
        <f t="shared" si="79"/>
        <v>PASS</v>
      </c>
    </row>
    <row r="967" spans="1:14">
      <c r="A967" s="11">
        <v>46997</v>
      </c>
      <c r="B967" s="6" t="s">
        <v>82</v>
      </c>
      <c r="C967" s="6" t="s">
        <v>1145</v>
      </c>
      <c r="D967" s="6">
        <v>19</v>
      </c>
      <c r="E967" s="24">
        <v>227506.23</v>
      </c>
      <c r="F967" s="6">
        <v>17</v>
      </c>
      <c r="G967" s="12">
        <v>1.4999999999999999E-2</v>
      </c>
      <c r="H967" s="12">
        <v>1.7999999999999999E-2</v>
      </c>
      <c r="I967" s="12">
        <v>-0.01</v>
      </c>
      <c r="J967" s="16">
        <f t="shared" si="75"/>
        <v>0.11764705882352944</v>
      </c>
      <c r="K967" s="15">
        <f t="shared" si="76"/>
        <v>26765.438823529417</v>
      </c>
      <c r="L967" s="15">
        <f t="shared" si="77"/>
        <v>259504.31211352945</v>
      </c>
      <c r="M967" s="13" t="str">
        <f t="shared" si="78"/>
        <v>Strategic 3Y</v>
      </c>
      <c r="N967" s="13" t="str">
        <f t="shared" si="79"/>
        <v>PASS</v>
      </c>
    </row>
    <row r="968" spans="1:14">
      <c r="A968" s="11">
        <v>46997</v>
      </c>
      <c r="B968" s="6" t="s">
        <v>83</v>
      </c>
      <c r="C968" s="6" t="s">
        <v>1143</v>
      </c>
      <c r="D968" s="6">
        <v>24</v>
      </c>
      <c r="E968" s="24">
        <v>464354.34</v>
      </c>
      <c r="F968" s="6">
        <v>21</v>
      </c>
      <c r="G968" s="12">
        <v>5.0000000000000001E-3</v>
      </c>
      <c r="H968" s="12">
        <v>0.01</v>
      </c>
      <c r="I968" s="12">
        <v>-0.01</v>
      </c>
      <c r="J968" s="16">
        <f t="shared" si="75"/>
        <v>0.14285714285714279</v>
      </c>
      <c r="K968" s="15">
        <f t="shared" si="76"/>
        <v>66336.334285714256</v>
      </c>
      <c r="L968" s="15">
        <f t="shared" si="77"/>
        <v>533012.44598571432</v>
      </c>
      <c r="M968" s="13" t="str">
        <f t="shared" si="78"/>
        <v>Strategic 3Y</v>
      </c>
      <c r="N968" s="13" t="str">
        <f t="shared" si="79"/>
        <v>PASS</v>
      </c>
    </row>
    <row r="969" spans="1:14">
      <c r="A969" s="11">
        <v>46997</v>
      </c>
      <c r="B969" s="6" t="s">
        <v>83</v>
      </c>
      <c r="C969" s="6" t="s">
        <v>1144</v>
      </c>
      <c r="D969" s="6">
        <v>24</v>
      </c>
      <c r="E969" s="24">
        <v>180078.95</v>
      </c>
      <c r="F969" s="6">
        <v>21</v>
      </c>
      <c r="G969" s="12">
        <v>5.0000000000000001E-3</v>
      </c>
      <c r="H969" s="12">
        <v>-4.0000000000000001E-3</v>
      </c>
      <c r="I969" s="12">
        <v>-0.01</v>
      </c>
      <c r="J969" s="16">
        <f t="shared" si="75"/>
        <v>0.14285714285714279</v>
      </c>
      <c r="K969" s="15">
        <f t="shared" si="76"/>
        <v>25725.564285714278</v>
      </c>
      <c r="L969" s="15">
        <f t="shared" si="77"/>
        <v>204183.80373571429</v>
      </c>
      <c r="M969" s="13" t="str">
        <f t="shared" si="78"/>
        <v>Strategic 3Y</v>
      </c>
      <c r="N969" s="13" t="str">
        <f t="shared" si="79"/>
        <v>PASS</v>
      </c>
    </row>
    <row r="970" spans="1:14">
      <c r="A970" s="11">
        <v>46997</v>
      </c>
      <c r="B970" s="6" t="s">
        <v>83</v>
      </c>
      <c r="C970" s="6" t="s">
        <v>1145</v>
      </c>
      <c r="D970" s="6">
        <v>24</v>
      </c>
      <c r="E970" s="24">
        <v>251494.77</v>
      </c>
      <c r="F970" s="6">
        <v>21</v>
      </c>
      <c r="G970" s="12">
        <v>5.0000000000000001E-3</v>
      </c>
      <c r="H970" s="12">
        <v>1.7999999999999999E-2</v>
      </c>
      <c r="I970" s="12">
        <v>-0.01</v>
      </c>
      <c r="J970" s="16">
        <f t="shared" si="75"/>
        <v>0.14285714285714279</v>
      </c>
      <c r="K970" s="15">
        <f t="shared" si="76"/>
        <v>35927.824285714269</v>
      </c>
      <c r="L970" s="15">
        <f t="shared" si="77"/>
        <v>290692.02629571425</v>
      </c>
      <c r="M970" s="13" t="str">
        <f t="shared" si="78"/>
        <v>Strategic 3Y</v>
      </c>
      <c r="N970" s="13" t="str">
        <f t="shared" si="79"/>
        <v>PASS</v>
      </c>
    </row>
    <row r="971" spans="1:14">
      <c r="A971" s="11">
        <v>46997</v>
      </c>
      <c r="B971" s="6" t="s">
        <v>84</v>
      </c>
      <c r="C971" s="6" t="s">
        <v>1143</v>
      </c>
      <c r="D971" s="6">
        <v>24</v>
      </c>
      <c r="E971" s="24">
        <v>651884.04</v>
      </c>
      <c r="F971" s="6">
        <v>26</v>
      </c>
      <c r="G971" s="12">
        <v>1.2E-2</v>
      </c>
      <c r="H971" s="12">
        <v>0.01</v>
      </c>
      <c r="I971" s="12">
        <v>-0.01</v>
      </c>
      <c r="J971" s="16">
        <f t="shared" si="75"/>
        <v>-7.6923076923076872E-2</v>
      </c>
      <c r="K971" s="15">
        <f t="shared" si="76"/>
        <v>-50144.926153846121</v>
      </c>
      <c r="L971" s="15">
        <f t="shared" si="77"/>
        <v>609561.72232615401</v>
      </c>
      <c r="M971" s="13" t="str">
        <f t="shared" si="78"/>
        <v>Strategic 3Y</v>
      </c>
      <c r="N971" s="13" t="str">
        <f t="shared" si="79"/>
        <v>PASS</v>
      </c>
    </row>
    <row r="972" spans="1:14">
      <c r="A972" s="11">
        <v>46997</v>
      </c>
      <c r="B972" s="6" t="s">
        <v>84</v>
      </c>
      <c r="C972" s="6" t="s">
        <v>1144</v>
      </c>
      <c r="D972" s="6">
        <v>24</v>
      </c>
      <c r="E972" s="24">
        <v>203216.61</v>
      </c>
      <c r="F972" s="6">
        <v>26</v>
      </c>
      <c r="G972" s="12">
        <v>1.2E-2</v>
      </c>
      <c r="H972" s="12">
        <v>-4.0000000000000001E-3</v>
      </c>
      <c r="I972" s="12">
        <v>-0.01</v>
      </c>
      <c r="J972" s="16">
        <f t="shared" si="75"/>
        <v>-7.6923076923076872E-2</v>
      </c>
      <c r="K972" s="15">
        <f t="shared" si="76"/>
        <v>-15632.046923076912</v>
      </c>
      <c r="L972" s="15">
        <f t="shared" si="77"/>
        <v>187178.12985692307</v>
      </c>
      <c r="M972" s="13" t="str">
        <f t="shared" si="78"/>
        <v>Strategic 3Y</v>
      </c>
      <c r="N972" s="13" t="str">
        <f t="shared" si="79"/>
        <v>PASS</v>
      </c>
    </row>
    <row r="973" spans="1:14">
      <c r="A973" s="11">
        <v>46997</v>
      </c>
      <c r="B973" s="6" t="s">
        <v>84</v>
      </c>
      <c r="C973" s="6" t="s">
        <v>1145</v>
      </c>
      <c r="D973" s="6">
        <v>24</v>
      </c>
      <c r="E973" s="24">
        <v>259870.33</v>
      </c>
      <c r="F973" s="6">
        <v>26</v>
      </c>
      <c r="G973" s="12">
        <v>1.2E-2</v>
      </c>
      <c r="H973" s="12">
        <v>1.7999999999999999E-2</v>
      </c>
      <c r="I973" s="12">
        <v>-0.01</v>
      </c>
      <c r="J973" s="16">
        <f t="shared" si="75"/>
        <v>-7.6923076923076872E-2</v>
      </c>
      <c r="K973" s="15">
        <f t="shared" si="76"/>
        <v>-19990.025384615372</v>
      </c>
      <c r="L973" s="15">
        <f t="shared" si="77"/>
        <v>245077.7112153846</v>
      </c>
      <c r="M973" s="13" t="str">
        <f t="shared" si="78"/>
        <v>Strategic 3Y</v>
      </c>
      <c r="N973" s="13" t="str">
        <f t="shared" si="79"/>
        <v>PASS</v>
      </c>
    </row>
    <row r="974" spans="1:14">
      <c r="A974" s="11">
        <v>47027</v>
      </c>
      <c r="B974" s="6" t="s">
        <v>53</v>
      </c>
      <c r="C974" s="6" t="s">
        <v>1143</v>
      </c>
      <c r="D974" s="6">
        <v>8</v>
      </c>
      <c r="E974" s="24">
        <v>188014.38</v>
      </c>
      <c r="F974" s="6">
        <v>8</v>
      </c>
      <c r="G974" s="12">
        <v>1.7999999999999999E-2</v>
      </c>
      <c r="H974" s="12">
        <v>0.01</v>
      </c>
      <c r="I974" s="12">
        <v>-0.01</v>
      </c>
      <c r="J974" s="16">
        <f t="shared" si="75"/>
        <v>0</v>
      </c>
      <c r="K974" s="15">
        <f t="shared" si="76"/>
        <v>0</v>
      </c>
      <c r="L974" s="15">
        <f t="shared" si="77"/>
        <v>191398.63884</v>
      </c>
      <c r="M974" s="13" t="str">
        <f t="shared" si="78"/>
        <v>Strategic 3Y</v>
      </c>
      <c r="N974" s="13" t="str">
        <f t="shared" si="79"/>
        <v>PASS</v>
      </c>
    </row>
    <row r="975" spans="1:14">
      <c r="A975" s="11">
        <v>47027</v>
      </c>
      <c r="B975" s="6" t="s">
        <v>53</v>
      </c>
      <c r="C975" s="6" t="s">
        <v>1144</v>
      </c>
      <c r="D975" s="6">
        <v>8</v>
      </c>
      <c r="E975" s="24">
        <v>69980.06</v>
      </c>
      <c r="F975" s="6">
        <v>8</v>
      </c>
      <c r="G975" s="12">
        <v>1.7999999999999999E-2</v>
      </c>
      <c r="H975" s="12">
        <v>-4.0000000000000001E-3</v>
      </c>
      <c r="I975" s="12">
        <v>-0.01</v>
      </c>
      <c r="J975" s="16">
        <f t="shared" si="75"/>
        <v>0</v>
      </c>
      <c r="K975" s="15">
        <f t="shared" si="76"/>
        <v>0</v>
      </c>
      <c r="L975" s="15">
        <f t="shared" si="77"/>
        <v>70259.980240000004</v>
      </c>
      <c r="M975" s="13" t="str">
        <f t="shared" si="78"/>
        <v>Strategic 3Y</v>
      </c>
      <c r="N975" s="13" t="str">
        <f t="shared" si="79"/>
        <v>PASS</v>
      </c>
    </row>
    <row r="976" spans="1:14">
      <c r="A976" s="11">
        <v>47027</v>
      </c>
      <c r="B976" s="6" t="s">
        <v>53</v>
      </c>
      <c r="C976" s="6" t="s">
        <v>1145</v>
      </c>
      <c r="D976" s="6">
        <v>8</v>
      </c>
      <c r="E976" s="24">
        <v>81994.179999999993</v>
      </c>
      <c r="F976" s="6">
        <v>8</v>
      </c>
      <c r="G976" s="12">
        <v>1.7999999999999999E-2</v>
      </c>
      <c r="H976" s="12">
        <v>1.7999999999999999E-2</v>
      </c>
      <c r="I976" s="12">
        <v>-0.01</v>
      </c>
      <c r="J976" s="16">
        <f t="shared" si="75"/>
        <v>0</v>
      </c>
      <c r="K976" s="15">
        <f t="shared" si="76"/>
        <v>0</v>
      </c>
      <c r="L976" s="15">
        <f t="shared" si="77"/>
        <v>84126.028679999989</v>
      </c>
      <c r="M976" s="13" t="str">
        <f t="shared" si="78"/>
        <v>Strategic 3Y</v>
      </c>
      <c r="N976" s="13" t="str">
        <f t="shared" si="79"/>
        <v>PASS</v>
      </c>
    </row>
    <row r="977" spans="1:14">
      <c r="A977" s="11">
        <v>47027</v>
      </c>
      <c r="B977" s="6" t="s">
        <v>57</v>
      </c>
      <c r="C977" s="6" t="s">
        <v>1143</v>
      </c>
      <c r="D977" s="6">
        <v>9</v>
      </c>
      <c r="E977" s="24">
        <v>153452.63</v>
      </c>
      <c r="F977" s="6">
        <v>10</v>
      </c>
      <c r="G977" s="12">
        <v>6.0000000000000001E-3</v>
      </c>
      <c r="H977" s="12">
        <v>0.01</v>
      </c>
      <c r="I977" s="12">
        <v>-0.01</v>
      </c>
      <c r="J977" s="16">
        <f t="shared" si="75"/>
        <v>-9.9999999999999978E-2</v>
      </c>
      <c r="K977" s="15">
        <f t="shared" si="76"/>
        <v>-15345.262999999997</v>
      </c>
      <c r="L977" s="15">
        <f t="shared" si="77"/>
        <v>139028.08278</v>
      </c>
      <c r="M977" s="13" t="str">
        <f t="shared" si="78"/>
        <v>Strategic 3Y</v>
      </c>
      <c r="N977" s="13" t="str">
        <f t="shared" si="79"/>
        <v>PASS</v>
      </c>
    </row>
    <row r="978" spans="1:14">
      <c r="A978" s="11">
        <v>47027</v>
      </c>
      <c r="B978" s="6" t="s">
        <v>57</v>
      </c>
      <c r="C978" s="6" t="s">
        <v>1144</v>
      </c>
      <c r="D978" s="6">
        <v>9</v>
      </c>
      <c r="E978" s="24">
        <v>62981.66</v>
      </c>
      <c r="F978" s="6">
        <v>10</v>
      </c>
      <c r="G978" s="12">
        <v>6.0000000000000001E-3</v>
      </c>
      <c r="H978" s="12">
        <v>-4.0000000000000001E-3</v>
      </c>
      <c r="I978" s="12">
        <v>-0.01</v>
      </c>
      <c r="J978" s="16">
        <f t="shared" si="75"/>
        <v>-9.9999999999999978E-2</v>
      </c>
      <c r="K978" s="15">
        <f t="shared" si="76"/>
        <v>-6298.1659999999993</v>
      </c>
      <c r="L978" s="15">
        <f t="shared" si="77"/>
        <v>56179.640720000003</v>
      </c>
      <c r="M978" s="13" t="str">
        <f t="shared" si="78"/>
        <v>Strategic 3Y</v>
      </c>
      <c r="N978" s="13" t="str">
        <f t="shared" si="79"/>
        <v>PASS</v>
      </c>
    </row>
    <row r="979" spans="1:14">
      <c r="A979" s="11">
        <v>47027</v>
      </c>
      <c r="B979" s="6" t="s">
        <v>57</v>
      </c>
      <c r="C979" s="6" t="s">
        <v>1145</v>
      </c>
      <c r="D979" s="6">
        <v>9</v>
      </c>
      <c r="E979" s="24">
        <v>88336.67</v>
      </c>
      <c r="F979" s="6">
        <v>10</v>
      </c>
      <c r="G979" s="12">
        <v>6.0000000000000001E-3</v>
      </c>
      <c r="H979" s="12">
        <v>1.7999999999999999E-2</v>
      </c>
      <c r="I979" s="12">
        <v>-0.01</v>
      </c>
      <c r="J979" s="16">
        <f t="shared" si="75"/>
        <v>-9.9999999999999978E-2</v>
      </c>
      <c r="K979" s="15">
        <f t="shared" si="76"/>
        <v>-8833.6669999999976</v>
      </c>
      <c r="L979" s="15">
        <f t="shared" si="77"/>
        <v>80739.716379999998</v>
      </c>
      <c r="M979" s="13" t="str">
        <f t="shared" si="78"/>
        <v>Strategic 3Y</v>
      </c>
      <c r="N979" s="13" t="str">
        <f t="shared" si="79"/>
        <v>PASS</v>
      </c>
    </row>
    <row r="980" spans="1:14">
      <c r="A980" s="11">
        <v>47027</v>
      </c>
      <c r="B980" s="6" t="s">
        <v>61</v>
      </c>
      <c r="C980" s="6" t="s">
        <v>1143</v>
      </c>
      <c r="D980" s="6">
        <v>9</v>
      </c>
      <c r="E980" s="24">
        <v>234780.17</v>
      </c>
      <c r="F980" s="6">
        <v>8</v>
      </c>
      <c r="G980" s="12">
        <v>0</v>
      </c>
      <c r="H980" s="12">
        <v>0.01</v>
      </c>
      <c r="I980" s="12">
        <v>-0.01</v>
      </c>
      <c r="J980" s="16">
        <f t="shared" si="75"/>
        <v>0.125</v>
      </c>
      <c r="K980" s="15">
        <f t="shared" si="76"/>
        <v>29347.521250000002</v>
      </c>
      <c r="L980" s="15">
        <f t="shared" si="77"/>
        <v>264127.69125000003</v>
      </c>
      <c r="M980" s="13" t="str">
        <f t="shared" si="78"/>
        <v>Strategic 3Y</v>
      </c>
      <c r="N980" s="13" t="str">
        <f t="shared" si="79"/>
        <v>PASS</v>
      </c>
    </row>
    <row r="981" spans="1:14">
      <c r="A981" s="11">
        <v>47027</v>
      </c>
      <c r="B981" s="6" t="s">
        <v>61</v>
      </c>
      <c r="C981" s="6" t="s">
        <v>1144</v>
      </c>
      <c r="D981" s="6">
        <v>9</v>
      </c>
      <c r="E981" s="24">
        <v>83705.740000000005</v>
      </c>
      <c r="F981" s="6">
        <v>8</v>
      </c>
      <c r="G981" s="12">
        <v>0</v>
      </c>
      <c r="H981" s="12">
        <v>-4.0000000000000001E-3</v>
      </c>
      <c r="I981" s="12">
        <v>-0.01</v>
      </c>
      <c r="J981" s="16">
        <f t="shared" si="75"/>
        <v>0.125</v>
      </c>
      <c r="K981" s="15">
        <f t="shared" si="76"/>
        <v>10463.217500000001</v>
      </c>
      <c r="L981" s="15">
        <f t="shared" si="77"/>
        <v>92997.077140000009</v>
      </c>
      <c r="M981" s="13" t="str">
        <f t="shared" si="78"/>
        <v>Strategic 3Y</v>
      </c>
      <c r="N981" s="13" t="str">
        <f t="shared" si="79"/>
        <v>PASS</v>
      </c>
    </row>
    <row r="982" spans="1:14">
      <c r="A982" s="11">
        <v>47027</v>
      </c>
      <c r="B982" s="6" t="s">
        <v>61</v>
      </c>
      <c r="C982" s="6" t="s">
        <v>1145</v>
      </c>
      <c r="D982" s="6">
        <v>9</v>
      </c>
      <c r="E982" s="24">
        <v>109536.81</v>
      </c>
      <c r="F982" s="6">
        <v>8</v>
      </c>
      <c r="G982" s="12">
        <v>0</v>
      </c>
      <c r="H982" s="12">
        <v>1.7999999999999999E-2</v>
      </c>
      <c r="I982" s="12">
        <v>-0.01</v>
      </c>
      <c r="J982" s="16">
        <f t="shared" si="75"/>
        <v>0.125</v>
      </c>
      <c r="K982" s="15">
        <f t="shared" si="76"/>
        <v>13692.10125</v>
      </c>
      <c r="L982" s="15">
        <f t="shared" si="77"/>
        <v>124105.20573</v>
      </c>
      <c r="M982" s="13" t="str">
        <f t="shared" si="78"/>
        <v>Strategic 3Y</v>
      </c>
      <c r="N982" s="13" t="str">
        <f t="shared" si="79"/>
        <v>PASS</v>
      </c>
    </row>
    <row r="983" spans="1:14">
      <c r="A983" s="11">
        <v>47027</v>
      </c>
      <c r="B983" s="6" t="s">
        <v>65</v>
      </c>
      <c r="C983" s="6" t="s">
        <v>1143</v>
      </c>
      <c r="D983" s="6">
        <v>16</v>
      </c>
      <c r="E983" s="24">
        <v>339329.49</v>
      </c>
      <c r="F983" s="6">
        <v>16</v>
      </c>
      <c r="G983" s="12">
        <v>0.02</v>
      </c>
      <c r="H983" s="12">
        <v>0.01</v>
      </c>
      <c r="I983" s="12">
        <v>-0.01</v>
      </c>
      <c r="J983" s="16">
        <f t="shared" si="75"/>
        <v>0</v>
      </c>
      <c r="K983" s="15">
        <f t="shared" si="76"/>
        <v>0</v>
      </c>
      <c r="L983" s="15">
        <f t="shared" si="77"/>
        <v>346116.07980000001</v>
      </c>
      <c r="M983" s="13" t="str">
        <f t="shared" si="78"/>
        <v>Strategic 3Y</v>
      </c>
      <c r="N983" s="13" t="str">
        <f t="shared" si="79"/>
        <v>PASS</v>
      </c>
    </row>
    <row r="984" spans="1:14">
      <c r="A984" s="11">
        <v>47027</v>
      </c>
      <c r="B984" s="6" t="s">
        <v>65</v>
      </c>
      <c r="C984" s="6" t="s">
        <v>1144</v>
      </c>
      <c r="D984" s="6">
        <v>16</v>
      </c>
      <c r="E984" s="24">
        <v>119407.8</v>
      </c>
      <c r="F984" s="6">
        <v>16</v>
      </c>
      <c r="G984" s="12">
        <v>0.02</v>
      </c>
      <c r="H984" s="12">
        <v>-4.0000000000000001E-3</v>
      </c>
      <c r="I984" s="12">
        <v>-0.01</v>
      </c>
      <c r="J984" s="16">
        <f t="shared" si="75"/>
        <v>0</v>
      </c>
      <c r="K984" s="15">
        <f t="shared" si="76"/>
        <v>0</v>
      </c>
      <c r="L984" s="15">
        <f t="shared" si="77"/>
        <v>120124.24680000001</v>
      </c>
      <c r="M984" s="13" t="str">
        <f t="shared" si="78"/>
        <v>Strategic 3Y</v>
      </c>
      <c r="N984" s="13" t="str">
        <f t="shared" si="79"/>
        <v>PASS</v>
      </c>
    </row>
    <row r="985" spans="1:14">
      <c r="A985" s="11">
        <v>47027</v>
      </c>
      <c r="B985" s="6" t="s">
        <v>65</v>
      </c>
      <c r="C985" s="6" t="s">
        <v>1145</v>
      </c>
      <c r="D985" s="6">
        <v>16</v>
      </c>
      <c r="E985" s="24">
        <v>183447.14</v>
      </c>
      <c r="F985" s="6">
        <v>16</v>
      </c>
      <c r="G985" s="12">
        <v>0.02</v>
      </c>
      <c r="H985" s="12">
        <v>1.7999999999999999E-2</v>
      </c>
      <c r="I985" s="12">
        <v>-0.01</v>
      </c>
      <c r="J985" s="16">
        <f t="shared" si="75"/>
        <v>0</v>
      </c>
      <c r="K985" s="15">
        <f t="shared" si="76"/>
        <v>0</v>
      </c>
      <c r="L985" s="15">
        <f t="shared" si="77"/>
        <v>188583.65992000001</v>
      </c>
      <c r="M985" s="13" t="str">
        <f t="shared" si="78"/>
        <v>Strategic 3Y</v>
      </c>
      <c r="N985" s="13" t="str">
        <f t="shared" si="79"/>
        <v>PASS</v>
      </c>
    </row>
    <row r="986" spans="1:14">
      <c r="A986" s="11">
        <v>47027</v>
      </c>
      <c r="B986" s="6" t="s">
        <v>68</v>
      </c>
      <c r="C986" s="6" t="s">
        <v>1143</v>
      </c>
      <c r="D986" s="6">
        <v>19</v>
      </c>
      <c r="E986" s="24">
        <v>376981.7</v>
      </c>
      <c r="F986" s="6">
        <v>18</v>
      </c>
      <c r="G986" s="12">
        <v>0</v>
      </c>
      <c r="H986" s="12">
        <v>0.01</v>
      </c>
      <c r="I986" s="12">
        <v>-0.01</v>
      </c>
      <c r="J986" s="16">
        <f t="shared" si="75"/>
        <v>5.555555555555558E-2</v>
      </c>
      <c r="K986" s="15">
        <f t="shared" si="76"/>
        <v>20943.427777777786</v>
      </c>
      <c r="L986" s="15">
        <f t="shared" si="77"/>
        <v>397925.12777777779</v>
      </c>
      <c r="M986" s="13" t="str">
        <f t="shared" si="78"/>
        <v>Strategic 3Y</v>
      </c>
      <c r="N986" s="13" t="str">
        <f t="shared" si="79"/>
        <v>PASS</v>
      </c>
    </row>
    <row r="987" spans="1:14">
      <c r="A987" s="11">
        <v>47027</v>
      </c>
      <c r="B987" s="6" t="s">
        <v>68</v>
      </c>
      <c r="C987" s="6" t="s">
        <v>1144</v>
      </c>
      <c r="D987" s="6">
        <v>19</v>
      </c>
      <c r="E987" s="24">
        <v>137312.92000000001</v>
      </c>
      <c r="F987" s="6">
        <v>18</v>
      </c>
      <c r="G987" s="12">
        <v>0</v>
      </c>
      <c r="H987" s="12">
        <v>-4.0000000000000001E-3</v>
      </c>
      <c r="I987" s="12">
        <v>-0.01</v>
      </c>
      <c r="J987" s="16">
        <f t="shared" si="75"/>
        <v>5.555555555555558E-2</v>
      </c>
      <c r="K987" s="15">
        <f t="shared" si="76"/>
        <v>7628.4955555555598</v>
      </c>
      <c r="L987" s="15">
        <f t="shared" si="77"/>
        <v>143019.03467555557</v>
      </c>
      <c r="M987" s="13" t="str">
        <f t="shared" si="78"/>
        <v>Strategic 3Y</v>
      </c>
      <c r="N987" s="13" t="str">
        <f t="shared" si="79"/>
        <v>PASS</v>
      </c>
    </row>
    <row r="988" spans="1:14">
      <c r="A988" s="11">
        <v>47027</v>
      </c>
      <c r="B988" s="6" t="s">
        <v>68</v>
      </c>
      <c r="C988" s="6" t="s">
        <v>1145</v>
      </c>
      <c r="D988" s="6">
        <v>19</v>
      </c>
      <c r="E988" s="24">
        <v>198920.05</v>
      </c>
      <c r="F988" s="6">
        <v>18</v>
      </c>
      <c r="G988" s="12">
        <v>0</v>
      </c>
      <c r="H988" s="12">
        <v>1.7999999999999999E-2</v>
      </c>
      <c r="I988" s="12">
        <v>-0.01</v>
      </c>
      <c r="J988" s="16">
        <f t="shared" si="75"/>
        <v>5.555555555555558E-2</v>
      </c>
      <c r="K988" s="15">
        <f t="shared" si="76"/>
        <v>11051.113888888893</v>
      </c>
      <c r="L988" s="15">
        <f t="shared" si="77"/>
        <v>211562.52428888888</v>
      </c>
      <c r="M988" s="13" t="str">
        <f t="shared" si="78"/>
        <v>Strategic 3Y</v>
      </c>
      <c r="N988" s="13" t="str">
        <f t="shared" si="79"/>
        <v>PASS</v>
      </c>
    </row>
    <row r="989" spans="1:14">
      <c r="A989" s="11">
        <v>47027</v>
      </c>
      <c r="B989" s="6" t="s">
        <v>71</v>
      </c>
      <c r="C989" s="6" t="s">
        <v>1143</v>
      </c>
      <c r="D989" s="6">
        <v>14</v>
      </c>
      <c r="E989" s="24">
        <v>255663.72</v>
      </c>
      <c r="F989" s="6">
        <v>14</v>
      </c>
      <c r="G989" s="12">
        <v>8.0000000000000002E-3</v>
      </c>
      <c r="H989" s="12">
        <v>0.01</v>
      </c>
      <c r="I989" s="12">
        <v>-0.01</v>
      </c>
      <c r="J989" s="16">
        <f t="shared" si="75"/>
        <v>0</v>
      </c>
      <c r="K989" s="15">
        <f t="shared" si="76"/>
        <v>0</v>
      </c>
      <c r="L989" s="15">
        <f t="shared" si="77"/>
        <v>257709.02976</v>
      </c>
      <c r="M989" s="13" t="str">
        <f t="shared" si="78"/>
        <v>Strategic 3Y</v>
      </c>
      <c r="N989" s="13" t="str">
        <f t="shared" si="79"/>
        <v>PASS</v>
      </c>
    </row>
    <row r="990" spans="1:14">
      <c r="A990" s="11">
        <v>47027</v>
      </c>
      <c r="B990" s="6" t="s">
        <v>71</v>
      </c>
      <c r="C990" s="6" t="s">
        <v>1144</v>
      </c>
      <c r="D990" s="6">
        <v>14</v>
      </c>
      <c r="E990" s="24">
        <v>85731.65</v>
      </c>
      <c r="F990" s="6">
        <v>14</v>
      </c>
      <c r="G990" s="12">
        <v>8.0000000000000002E-3</v>
      </c>
      <c r="H990" s="12">
        <v>-4.0000000000000001E-3</v>
      </c>
      <c r="I990" s="12">
        <v>-0.01</v>
      </c>
      <c r="J990" s="16">
        <f t="shared" si="75"/>
        <v>0</v>
      </c>
      <c r="K990" s="15">
        <f t="shared" si="76"/>
        <v>0</v>
      </c>
      <c r="L990" s="15">
        <f t="shared" si="77"/>
        <v>85217.2601</v>
      </c>
      <c r="M990" s="13" t="str">
        <f t="shared" si="78"/>
        <v>Strategic 3Y</v>
      </c>
      <c r="N990" s="13" t="str">
        <f t="shared" si="79"/>
        <v>PASS</v>
      </c>
    </row>
    <row r="991" spans="1:14">
      <c r="A991" s="11">
        <v>47027</v>
      </c>
      <c r="B991" s="6" t="s">
        <v>71</v>
      </c>
      <c r="C991" s="6" t="s">
        <v>1145</v>
      </c>
      <c r="D991" s="6">
        <v>14</v>
      </c>
      <c r="E991" s="24">
        <v>132686.85</v>
      </c>
      <c r="F991" s="6">
        <v>14</v>
      </c>
      <c r="G991" s="12">
        <v>8.0000000000000002E-3</v>
      </c>
      <c r="H991" s="12">
        <v>1.7999999999999999E-2</v>
      </c>
      <c r="I991" s="12">
        <v>-0.01</v>
      </c>
      <c r="J991" s="16">
        <f t="shared" si="75"/>
        <v>0</v>
      </c>
      <c r="K991" s="15">
        <f t="shared" si="76"/>
        <v>0</v>
      </c>
      <c r="L991" s="15">
        <f t="shared" si="77"/>
        <v>134809.83960000001</v>
      </c>
      <c r="M991" s="13" t="str">
        <f t="shared" si="78"/>
        <v>Strategic 3Y</v>
      </c>
      <c r="N991" s="13" t="str">
        <f t="shared" si="79"/>
        <v>PASS</v>
      </c>
    </row>
    <row r="992" spans="1:14">
      <c r="A992" s="11">
        <v>47027</v>
      </c>
      <c r="B992" s="6" t="s">
        <v>74</v>
      </c>
      <c r="C992" s="6" t="s">
        <v>1143</v>
      </c>
      <c r="D992" s="6">
        <v>61</v>
      </c>
      <c r="E992" s="24">
        <v>1418357.16</v>
      </c>
      <c r="F992" s="6">
        <v>57</v>
      </c>
      <c r="G992" s="12">
        <v>0.01</v>
      </c>
      <c r="H992" s="12">
        <v>0.01</v>
      </c>
      <c r="I992" s="12">
        <v>-0.01</v>
      </c>
      <c r="J992" s="16">
        <f t="shared" si="75"/>
        <v>7.0175438596491224E-2</v>
      </c>
      <c r="K992" s="15">
        <f t="shared" si="76"/>
        <v>99533.835789473669</v>
      </c>
      <c r="L992" s="15">
        <f t="shared" si="77"/>
        <v>1532074.5673894736</v>
      </c>
      <c r="M992" s="13" t="str">
        <f t="shared" si="78"/>
        <v>Strategic 3Y</v>
      </c>
      <c r="N992" s="13" t="str">
        <f t="shared" si="79"/>
        <v>PASS</v>
      </c>
    </row>
    <row r="993" spans="1:14">
      <c r="A993" s="11">
        <v>47027</v>
      </c>
      <c r="B993" s="6" t="s">
        <v>74</v>
      </c>
      <c r="C993" s="6" t="s">
        <v>1144</v>
      </c>
      <c r="D993" s="6">
        <v>61</v>
      </c>
      <c r="E993" s="24">
        <v>463397.75</v>
      </c>
      <c r="F993" s="6">
        <v>57</v>
      </c>
      <c r="G993" s="12">
        <v>0.01</v>
      </c>
      <c r="H993" s="12">
        <v>-4.0000000000000001E-3</v>
      </c>
      <c r="I993" s="12">
        <v>-0.01</v>
      </c>
      <c r="J993" s="16">
        <f t="shared" si="75"/>
        <v>7.0175438596491224E-2</v>
      </c>
      <c r="K993" s="15">
        <f t="shared" si="76"/>
        <v>32519.140350877191</v>
      </c>
      <c r="L993" s="15">
        <f t="shared" si="77"/>
        <v>494063.29935087718</v>
      </c>
      <c r="M993" s="13" t="str">
        <f t="shared" si="78"/>
        <v>Strategic 3Y</v>
      </c>
      <c r="N993" s="13" t="str">
        <f t="shared" si="79"/>
        <v>PASS</v>
      </c>
    </row>
    <row r="994" spans="1:14">
      <c r="A994" s="11">
        <v>47027</v>
      </c>
      <c r="B994" s="6" t="s">
        <v>74</v>
      </c>
      <c r="C994" s="6" t="s">
        <v>1145</v>
      </c>
      <c r="D994" s="6">
        <v>61</v>
      </c>
      <c r="E994" s="24">
        <v>819010.06</v>
      </c>
      <c r="F994" s="6">
        <v>57</v>
      </c>
      <c r="G994" s="12">
        <v>0.01</v>
      </c>
      <c r="H994" s="12">
        <v>1.7999999999999999E-2</v>
      </c>
      <c r="I994" s="12">
        <v>-0.01</v>
      </c>
      <c r="J994" s="16">
        <f t="shared" si="75"/>
        <v>7.0175438596491224E-2</v>
      </c>
      <c r="K994" s="15">
        <f t="shared" si="76"/>
        <v>57474.390175438595</v>
      </c>
      <c r="L994" s="15">
        <f t="shared" si="77"/>
        <v>891226.63125543867</v>
      </c>
      <c r="M994" s="13" t="str">
        <f t="shared" si="78"/>
        <v>Strategic 3Y</v>
      </c>
      <c r="N994" s="13" t="str">
        <f t="shared" si="79"/>
        <v>PASS</v>
      </c>
    </row>
    <row r="995" spans="1:14">
      <c r="A995" s="11">
        <v>47027</v>
      </c>
      <c r="B995" s="6" t="s">
        <v>77</v>
      </c>
      <c r="C995" s="6" t="s">
        <v>1143</v>
      </c>
      <c r="D995" s="6">
        <v>16</v>
      </c>
      <c r="E995" s="24">
        <v>344297.09</v>
      </c>
      <c r="F995" s="6">
        <v>15</v>
      </c>
      <c r="G995" s="12">
        <v>6.0000000000000001E-3</v>
      </c>
      <c r="H995" s="12">
        <v>0.01</v>
      </c>
      <c r="I995" s="12">
        <v>-0.01</v>
      </c>
      <c r="J995" s="16">
        <f t="shared" si="75"/>
        <v>6.6666666666666652E-2</v>
      </c>
      <c r="K995" s="15">
        <f t="shared" si="76"/>
        <v>22953.139333333329</v>
      </c>
      <c r="L995" s="15">
        <f t="shared" si="77"/>
        <v>369316.01187333337</v>
      </c>
      <c r="M995" s="13" t="str">
        <f t="shared" si="78"/>
        <v>Strategic 3Y</v>
      </c>
      <c r="N995" s="13" t="str">
        <f t="shared" si="79"/>
        <v>PASS</v>
      </c>
    </row>
    <row r="996" spans="1:14">
      <c r="A996" s="11">
        <v>47027</v>
      </c>
      <c r="B996" s="6" t="s">
        <v>77</v>
      </c>
      <c r="C996" s="6" t="s">
        <v>1144</v>
      </c>
      <c r="D996" s="6">
        <v>16</v>
      </c>
      <c r="E996" s="24">
        <v>125847.13</v>
      </c>
      <c r="F996" s="6">
        <v>15</v>
      </c>
      <c r="G996" s="12">
        <v>6.0000000000000001E-3</v>
      </c>
      <c r="H996" s="12">
        <v>-4.0000000000000001E-3</v>
      </c>
      <c r="I996" s="12">
        <v>-0.01</v>
      </c>
      <c r="J996" s="16">
        <f t="shared" si="75"/>
        <v>6.6666666666666652E-2</v>
      </c>
      <c r="K996" s="15">
        <f t="shared" si="76"/>
        <v>8389.8086666666659</v>
      </c>
      <c r="L996" s="15">
        <f t="shared" si="77"/>
        <v>133230.1616266667</v>
      </c>
      <c r="M996" s="13" t="str">
        <f t="shared" si="78"/>
        <v>Strategic 3Y</v>
      </c>
      <c r="N996" s="13" t="str">
        <f t="shared" si="79"/>
        <v>PASS</v>
      </c>
    </row>
    <row r="997" spans="1:14">
      <c r="A997" s="11">
        <v>47027</v>
      </c>
      <c r="B997" s="6" t="s">
        <v>77</v>
      </c>
      <c r="C997" s="6" t="s">
        <v>1145</v>
      </c>
      <c r="D997" s="6">
        <v>16</v>
      </c>
      <c r="E997" s="24">
        <v>215165.66</v>
      </c>
      <c r="F997" s="6">
        <v>15</v>
      </c>
      <c r="G997" s="12">
        <v>6.0000000000000001E-3</v>
      </c>
      <c r="H997" s="12">
        <v>1.7999999999999999E-2</v>
      </c>
      <c r="I997" s="12">
        <v>-0.01</v>
      </c>
      <c r="J997" s="16">
        <f t="shared" si="75"/>
        <v>6.6666666666666652E-2</v>
      </c>
      <c r="K997" s="15">
        <f t="shared" si="76"/>
        <v>14344.37733333333</v>
      </c>
      <c r="L997" s="15">
        <f t="shared" si="77"/>
        <v>232522.35657333335</v>
      </c>
      <c r="M997" s="13" t="str">
        <f t="shared" si="78"/>
        <v>Strategic 3Y</v>
      </c>
      <c r="N997" s="13" t="str">
        <f t="shared" si="79"/>
        <v>PASS</v>
      </c>
    </row>
    <row r="998" spans="1:14">
      <c r="A998" s="11">
        <v>47027</v>
      </c>
      <c r="B998" s="6" t="s">
        <v>80</v>
      </c>
      <c r="C998" s="6" t="s">
        <v>1143</v>
      </c>
      <c r="D998" s="6">
        <v>19</v>
      </c>
      <c r="E998" s="24">
        <v>425356.58</v>
      </c>
      <c r="F998" s="6">
        <v>18</v>
      </c>
      <c r="G998" s="12">
        <v>4.0000000000000001E-3</v>
      </c>
      <c r="H998" s="12">
        <v>0.01</v>
      </c>
      <c r="I998" s="12">
        <v>-0.01</v>
      </c>
      <c r="J998" s="16">
        <f t="shared" si="75"/>
        <v>5.555555555555558E-2</v>
      </c>
      <c r="K998" s="15">
        <f t="shared" si="76"/>
        <v>23630.921111111122</v>
      </c>
      <c r="L998" s="15">
        <f t="shared" si="77"/>
        <v>450688.92743111117</v>
      </c>
      <c r="M998" s="13" t="str">
        <f t="shared" si="78"/>
        <v>Strategic 3Y</v>
      </c>
      <c r="N998" s="13" t="str">
        <f t="shared" si="79"/>
        <v>PASS</v>
      </c>
    </row>
    <row r="999" spans="1:14">
      <c r="A999" s="11">
        <v>47027</v>
      </c>
      <c r="B999" s="6" t="s">
        <v>80</v>
      </c>
      <c r="C999" s="6" t="s">
        <v>1144</v>
      </c>
      <c r="D999" s="6">
        <v>19</v>
      </c>
      <c r="E999" s="24">
        <v>176545.64</v>
      </c>
      <c r="F999" s="6">
        <v>18</v>
      </c>
      <c r="G999" s="12">
        <v>4.0000000000000001E-3</v>
      </c>
      <c r="H999" s="12">
        <v>-4.0000000000000001E-3</v>
      </c>
      <c r="I999" s="12">
        <v>-0.01</v>
      </c>
      <c r="J999" s="16">
        <f t="shared" si="75"/>
        <v>5.555555555555558E-2</v>
      </c>
      <c r="K999" s="15">
        <f t="shared" si="76"/>
        <v>9808.0911111111163</v>
      </c>
      <c r="L999" s="15">
        <f t="shared" si="77"/>
        <v>184588.27471111112</v>
      </c>
      <c r="M999" s="13" t="str">
        <f t="shared" si="78"/>
        <v>Strategic 3Y</v>
      </c>
      <c r="N999" s="13" t="str">
        <f t="shared" si="79"/>
        <v>PASS</v>
      </c>
    </row>
    <row r="1000" spans="1:14">
      <c r="A1000" s="11">
        <v>47027</v>
      </c>
      <c r="B1000" s="6" t="s">
        <v>80</v>
      </c>
      <c r="C1000" s="6" t="s">
        <v>1145</v>
      </c>
      <c r="D1000" s="6">
        <v>19</v>
      </c>
      <c r="E1000" s="24">
        <v>232302.07999999999</v>
      </c>
      <c r="F1000" s="6">
        <v>18</v>
      </c>
      <c r="G1000" s="12">
        <v>4.0000000000000001E-3</v>
      </c>
      <c r="H1000" s="12">
        <v>1.7999999999999999E-2</v>
      </c>
      <c r="I1000" s="12">
        <v>-0.01</v>
      </c>
      <c r="J1000" s="16">
        <f t="shared" si="75"/>
        <v>5.555555555555558E-2</v>
      </c>
      <c r="K1000" s="15">
        <f t="shared" si="76"/>
        <v>12905.671111111116</v>
      </c>
      <c r="L1000" s="15">
        <f t="shared" si="77"/>
        <v>247995.3760711111</v>
      </c>
      <c r="M1000" s="13" t="str">
        <f t="shared" si="78"/>
        <v>Strategic 3Y</v>
      </c>
      <c r="N1000" s="13" t="str">
        <f t="shared" si="79"/>
        <v>PASS</v>
      </c>
    </row>
    <row r="1001" spans="1:14">
      <c r="A1001" s="11">
        <v>47027</v>
      </c>
      <c r="B1001" s="6" t="s">
        <v>82</v>
      </c>
      <c r="C1001" s="6" t="s">
        <v>1143</v>
      </c>
      <c r="D1001" s="6">
        <v>19</v>
      </c>
      <c r="E1001" s="24">
        <v>461574.52</v>
      </c>
      <c r="F1001" s="6">
        <v>17</v>
      </c>
      <c r="G1001" s="12">
        <v>1.4999999999999999E-2</v>
      </c>
      <c r="H1001" s="12">
        <v>0.01</v>
      </c>
      <c r="I1001" s="12">
        <v>-0.01</v>
      </c>
      <c r="J1001" s="16">
        <f t="shared" si="75"/>
        <v>0.11764705882352944</v>
      </c>
      <c r="K1001" s="15">
        <f t="shared" si="76"/>
        <v>54302.884705882367</v>
      </c>
      <c r="L1001" s="15">
        <f t="shared" si="77"/>
        <v>522801.02250588237</v>
      </c>
      <c r="M1001" s="13" t="str">
        <f t="shared" si="78"/>
        <v>Strategic 3Y</v>
      </c>
      <c r="N1001" s="13" t="str">
        <f t="shared" si="79"/>
        <v>PASS</v>
      </c>
    </row>
    <row r="1002" spans="1:14">
      <c r="A1002" s="11">
        <v>47027</v>
      </c>
      <c r="B1002" s="6" t="s">
        <v>82</v>
      </c>
      <c r="C1002" s="6" t="s">
        <v>1144</v>
      </c>
      <c r="D1002" s="6">
        <v>19</v>
      </c>
      <c r="E1002" s="24">
        <v>200306.94</v>
      </c>
      <c r="F1002" s="6">
        <v>17</v>
      </c>
      <c r="G1002" s="12">
        <v>1.4999999999999999E-2</v>
      </c>
      <c r="H1002" s="12">
        <v>-4.0000000000000001E-3</v>
      </c>
      <c r="I1002" s="12">
        <v>-0.01</v>
      </c>
      <c r="J1002" s="16">
        <f t="shared" si="75"/>
        <v>0.11764705882352944</v>
      </c>
      <c r="K1002" s="15">
        <f t="shared" si="76"/>
        <v>23565.522352941181</v>
      </c>
      <c r="L1002" s="15">
        <f t="shared" si="77"/>
        <v>224072.7692929412</v>
      </c>
      <c r="M1002" s="13" t="str">
        <f t="shared" si="78"/>
        <v>Strategic 3Y</v>
      </c>
      <c r="N1002" s="13" t="str">
        <f t="shared" si="79"/>
        <v>PASS</v>
      </c>
    </row>
    <row r="1003" spans="1:14">
      <c r="A1003" s="11">
        <v>47027</v>
      </c>
      <c r="B1003" s="6" t="s">
        <v>82</v>
      </c>
      <c r="C1003" s="6" t="s">
        <v>1145</v>
      </c>
      <c r="D1003" s="6">
        <v>19</v>
      </c>
      <c r="E1003" s="24">
        <v>257657.44</v>
      </c>
      <c r="F1003" s="6">
        <v>17</v>
      </c>
      <c r="G1003" s="12">
        <v>1.4999999999999999E-2</v>
      </c>
      <c r="H1003" s="12">
        <v>1.7999999999999999E-2</v>
      </c>
      <c r="I1003" s="12">
        <v>-0.01</v>
      </c>
      <c r="J1003" s="16">
        <f t="shared" si="75"/>
        <v>0.11764705882352944</v>
      </c>
      <c r="K1003" s="15">
        <f t="shared" si="76"/>
        <v>30312.640000000007</v>
      </c>
      <c r="L1003" s="15">
        <f t="shared" si="77"/>
        <v>293896.20112000004</v>
      </c>
      <c r="M1003" s="13" t="str">
        <f t="shared" si="78"/>
        <v>Strategic 3Y</v>
      </c>
      <c r="N1003" s="13" t="str">
        <f t="shared" si="79"/>
        <v>PASS</v>
      </c>
    </row>
    <row r="1004" spans="1:14">
      <c r="A1004" s="11">
        <v>47027</v>
      </c>
      <c r="B1004" s="6" t="s">
        <v>83</v>
      </c>
      <c r="C1004" s="6" t="s">
        <v>1143</v>
      </c>
      <c r="D1004" s="6">
        <v>24</v>
      </c>
      <c r="E1004" s="24">
        <v>573865.84</v>
      </c>
      <c r="F1004" s="6">
        <v>21</v>
      </c>
      <c r="G1004" s="12">
        <v>5.0000000000000001E-3</v>
      </c>
      <c r="H1004" s="12">
        <v>0.01</v>
      </c>
      <c r="I1004" s="12">
        <v>-0.01</v>
      </c>
      <c r="J1004" s="16">
        <f t="shared" si="75"/>
        <v>0.14285714285714279</v>
      </c>
      <c r="K1004" s="15">
        <f t="shared" si="76"/>
        <v>81980.834285714242</v>
      </c>
      <c r="L1004" s="15">
        <f t="shared" si="77"/>
        <v>658716.0034857142</v>
      </c>
      <c r="M1004" s="13" t="str">
        <f t="shared" si="78"/>
        <v>Strategic 3Y</v>
      </c>
      <c r="N1004" s="13" t="str">
        <f t="shared" si="79"/>
        <v>PASS</v>
      </c>
    </row>
    <row r="1005" spans="1:14">
      <c r="A1005" s="11">
        <v>47027</v>
      </c>
      <c r="B1005" s="6" t="s">
        <v>83</v>
      </c>
      <c r="C1005" s="6" t="s">
        <v>1144</v>
      </c>
      <c r="D1005" s="6">
        <v>24</v>
      </c>
      <c r="E1005" s="24">
        <v>207165.6</v>
      </c>
      <c r="F1005" s="6">
        <v>21</v>
      </c>
      <c r="G1005" s="12">
        <v>5.0000000000000001E-3</v>
      </c>
      <c r="H1005" s="12">
        <v>-4.0000000000000001E-3</v>
      </c>
      <c r="I1005" s="12">
        <v>-0.01</v>
      </c>
      <c r="J1005" s="16">
        <f t="shared" si="75"/>
        <v>0.14285714285714279</v>
      </c>
      <c r="K1005" s="15">
        <f t="shared" si="76"/>
        <v>29595.085714285702</v>
      </c>
      <c r="L1005" s="15">
        <f t="shared" si="77"/>
        <v>234896.19531428569</v>
      </c>
      <c r="M1005" s="13" t="str">
        <f t="shared" si="78"/>
        <v>Strategic 3Y</v>
      </c>
      <c r="N1005" s="13" t="str">
        <f t="shared" si="79"/>
        <v>PASS</v>
      </c>
    </row>
    <row r="1006" spans="1:14">
      <c r="A1006" s="11">
        <v>47027</v>
      </c>
      <c r="B1006" s="6" t="s">
        <v>83</v>
      </c>
      <c r="C1006" s="6" t="s">
        <v>1145</v>
      </c>
      <c r="D1006" s="6">
        <v>24</v>
      </c>
      <c r="E1006" s="24">
        <v>307884.32</v>
      </c>
      <c r="F1006" s="6">
        <v>21</v>
      </c>
      <c r="G1006" s="12">
        <v>5.0000000000000001E-3</v>
      </c>
      <c r="H1006" s="12">
        <v>1.7999999999999999E-2</v>
      </c>
      <c r="I1006" s="12">
        <v>-0.01</v>
      </c>
      <c r="J1006" s="16">
        <f t="shared" si="75"/>
        <v>0.14285714285714279</v>
      </c>
      <c r="K1006" s="15">
        <f t="shared" si="76"/>
        <v>43983.47428571427</v>
      </c>
      <c r="L1006" s="15">
        <f t="shared" si="77"/>
        <v>355870.29044571426</v>
      </c>
      <c r="M1006" s="13" t="str">
        <f t="shared" si="78"/>
        <v>Strategic 3Y</v>
      </c>
      <c r="N1006" s="13" t="str">
        <f t="shared" si="79"/>
        <v>PASS</v>
      </c>
    </row>
    <row r="1007" spans="1:14">
      <c r="A1007" s="11">
        <v>47027</v>
      </c>
      <c r="B1007" s="6" t="s">
        <v>84</v>
      </c>
      <c r="C1007" s="6" t="s">
        <v>1143</v>
      </c>
      <c r="D1007" s="6">
        <v>24</v>
      </c>
      <c r="E1007" s="24">
        <v>691285.14</v>
      </c>
      <c r="F1007" s="6">
        <v>26</v>
      </c>
      <c r="G1007" s="12">
        <v>1.2E-2</v>
      </c>
      <c r="H1007" s="12">
        <v>0.01</v>
      </c>
      <c r="I1007" s="12">
        <v>-0.01</v>
      </c>
      <c r="J1007" s="16">
        <f t="shared" si="75"/>
        <v>-7.6923076923076872E-2</v>
      </c>
      <c r="K1007" s="15">
        <f t="shared" si="76"/>
        <v>-53175.779999999962</v>
      </c>
      <c r="L1007" s="15">
        <f t="shared" si="77"/>
        <v>646404.78168000013</v>
      </c>
      <c r="M1007" s="13" t="str">
        <f t="shared" si="78"/>
        <v>Strategic 3Y</v>
      </c>
      <c r="N1007" s="13" t="str">
        <f t="shared" si="79"/>
        <v>PASS</v>
      </c>
    </row>
    <row r="1008" spans="1:14">
      <c r="A1008" s="11">
        <v>47027</v>
      </c>
      <c r="B1008" s="6" t="s">
        <v>84</v>
      </c>
      <c r="C1008" s="6" t="s">
        <v>1144</v>
      </c>
      <c r="D1008" s="6">
        <v>24</v>
      </c>
      <c r="E1008" s="24">
        <v>228536.74</v>
      </c>
      <c r="F1008" s="6">
        <v>26</v>
      </c>
      <c r="G1008" s="12">
        <v>1.2E-2</v>
      </c>
      <c r="H1008" s="12">
        <v>-4.0000000000000001E-3</v>
      </c>
      <c r="I1008" s="12">
        <v>-0.01</v>
      </c>
      <c r="J1008" s="16">
        <f t="shared" si="75"/>
        <v>-7.6923076923076872E-2</v>
      </c>
      <c r="K1008" s="15">
        <f t="shared" si="76"/>
        <v>-17579.749230769219</v>
      </c>
      <c r="L1008" s="15">
        <f t="shared" si="77"/>
        <v>210499.91728923077</v>
      </c>
      <c r="M1008" s="13" t="str">
        <f t="shared" si="78"/>
        <v>Strategic 3Y</v>
      </c>
      <c r="N1008" s="13" t="str">
        <f t="shared" si="79"/>
        <v>PASS</v>
      </c>
    </row>
    <row r="1009" spans="1:14">
      <c r="A1009" s="11">
        <v>47027</v>
      </c>
      <c r="B1009" s="6" t="s">
        <v>84</v>
      </c>
      <c r="C1009" s="6" t="s">
        <v>1145</v>
      </c>
      <c r="D1009" s="6">
        <v>24</v>
      </c>
      <c r="E1009" s="24">
        <v>338794.34</v>
      </c>
      <c r="F1009" s="6">
        <v>26</v>
      </c>
      <c r="G1009" s="12">
        <v>1.2E-2</v>
      </c>
      <c r="H1009" s="12">
        <v>1.7999999999999999E-2</v>
      </c>
      <c r="I1009" s="12">
        <v>-0.01</v>
      </c>
      <c r="J1009" s="16">
        <f t="shared" si="75"/>
        <v>-7.6923076923076872E-2</v>
      </c>
      <c r="K1009" s="15">
        <f t="shared" si="76"/>
        <v>-26061.10307692306</v>
      </c>
      <c r="L1009" s="15">
        <f t="shared" si="77"/>
        <v>319509.12372307695</v>
      </c>
      <c r="M1009" s="13" t="str">
        <f t="shared" si="78"/>
        <v>Strategic 3Y</v>
      </c>
      <c r="N1009" s="13" t="str">
        <f t="shared" si="79"/>
        <v>PASS</v>
      </c>
    </row>
    <row r="1010" spans="1:14">
      <c r="A1010" s="11">
        <v>47058</v>
      </c>
      <c r="B1010" s="6" t="s">
        <v>53</v>
      </c>
      <c r="C1010" s="6" t="s">
        <v>1143</v>
      </c>
      <c r="D1010" s="6">
        <v>8</v>
      </c>
      <c r="E1010" s="24">
        <v>225933.4</v>
      </c>
      <c r="F1010" s="6">
        <v>8</v>
      </c>
      <c r="G1010" s="12">
        <v>1.7999999999999999E-2</v>
      </c>
      <c r="H1010" s="12">
        <v>0.01</v>
      </c>
      <c r="I1010" s="12">
        <v>-0.01</v>
      </c>
      <c r="J1010" s="16">
        <f t="shared" si="75"/>
        <v>0</v>
      </c>
      <c r="K1010" s="15">
        <f t="shared" si="76"/>
        <v>0</v>
      </c>
      <c r="L1010" s="15">
        <f t="shared" si="77"/>
        <v>230000.20119999998</v>
      </c>
      <c r="M1010" s="13" t="str">
        <f t="shared" si="78"/>
        <v>Strategic 3Y</v>
      </c>
      <c r="N1010" s="13" t="str">
        <f t="shared" si="79"/>
        <v>PASS</v>
      </c>
    </row>
    <row r="1011" spans="1:14">
      <c r="A1011" s="11">
        <v>47058</v>
      </c>
      <c r="B1011" s="6" t="s">
        <v>53</v>
      </c>
      <c r="C1011" s="6" t="s">
        <v>1144</v>
      </c>
      <c r="D1011" s="6">
        <v>8</v>
      </c>
      <c r="E1011" s="24">
        <v>87034.26</v>
      </c>
      <c r="F1011" s="6">
        <v>8</v>
      </c>
      <c r="G1011" s="12">
        <v>1.7999999999999999E-2</v>
      </c>
      <c r="H1011" s="12">
        <v>-4.0000000000000001E-3</v>
      </c>
      <c r="I1011" s="12">
        <v>-0.01</v>
      </c>
      <c r="J1011" s="16">
        <f t="shared" si="75"/>
        <v>0</v>
      </c>
      <c r="K1011" s="15">
        <f t="shared" si="76"/>
        <v>0</v>
      </c>
      <c r="L1011" s="15">
        <f t="shared" si="77"/>
        <v>87382.397039999996</v>
      </c>
      <c r="M1011" s="13" t="str">
        <f t="shared" si="78"/>
        <v>Strategic 3Y</v>
      </c>
      <c r="N1011" s="13" t="str">
        <f t="shared" si="79"/>
        <v>PASS</v>
      </c>
    </row>
    <row r="1012" spans="1:14">
      <c r="A1012" s="11">
        <v>47058</v>
      </c>
      <c r="B1012" s="6" t="s">
        <v>53</v>
      </c>
      <c r="C1012" s="6" t="s">
        <v>1145</v>
      </c>
      <c r="D1012" s="6">
        <v>8</v>
      </c>
      <c r="E1012" s="24">
        <v>119954.1</v>
      </c>
      <c r="F1012" s="6">
        <v>8</v>
      </c>
      <c r="G1012" s="12">
        <v>1.7999999999999999E-2</v>
      </c>
      <c r="H1012" s="12">
        <v>1.7999999999999999E-2</v>
      </c>
      <c r="I1012" s="12">
        <v>-0.01</v>
      </c>
      <c r="J1012" s="16">
        <f t="shared" si="75"/>
        <v>0</v>
      </c>
      <c r="K1012" s="15">
        <f t="shared" si="76"/>
        <v>0</v>
      </c>
      <c r="L1012" s="15">
        <f t="shared" si="77"/>
        <v>123072.9066</v>
      </c>
      <c r="M1012" s="13" t="str">
        <f t="shared" si="78"/>
        <v>Strategic 3Y</v>
      </c>
      <c r="N1012" s="13" t="str">
        <f t="shared" si="79"/>
        <v>PASS</v>
      </c>
    </row>
    <row r="1013" spans="1:14">
      <c r="A1013" s="11">
        <v>47058</v>
      </c>
      <c r="B1013" s="6" t="s">
        <v>57</v>
      </c>
      <c r="C1013" s="6" t="s">
        <v>1143</v>
      </c>
      <c r="D1013" s="6">
        <v>9</v>
      </c>
      <c r="E1013" s="24">
        <v>178140.28</v>
      </c>
      <c r="F1013" s="6">
        <v>10</v>
      </c>
      <c r="G1013" s="12">
        <v>6.0000000000000001E-3</v>
      </c>
      <c r="H1013" s="12">
        <v>0.01</v>
      </c>
      <c r="I1013" s="12">
        <v>-0.01</v>
      </c>
      <c r="J1013" s="16">
        <f t="shared" si="75"/>
        <v>-9.9999999999999978E-2</v>
      </c>
      <c r="K1013" s="15">
        <f t="shared" si="76"/>
        <v>-17814.027999999995</v>
      </c>
      <c r="L1013" s="15">
        <f t="shared" si="77"/>
        <v>161395.09368000002</v>
      </c>
      <c r="M1013" s="13" t="str">
        <f t="shared" si="78"/>
        <v>Strategic 3Y</v>
      </c>
      <c r="N1013" s="13" t="str">
        <f t="shared" si="79"/>
        <v>PASS</v>
      </c>
    </row>
    <row r="1014" spans="1:14">
      <c r="A1014" s="11">
        <v>47058</v>
      </c>
      <c r="B1014" s="6" t="s">
        <v>57</v>
      </c>
      <c r="C1014" s="6" t="s">
        <v>1144</v>
      </c>
      <c r="D1014" s="6">
        <v>9</v>
      </c>
      <c r="E1014" s="24">
        <v>62655.53</v>
      </c>
      <c r="F1014" s="6">
        <v>10</v>
      </c>
      <c r="G1014" s="12">
        <v>6.0000000000000001E-3</v>
      </c>
      <c r="H1014" s="12">
        <v>-4.0000000000000001E-3</v>
      </c>
      <c r="I1014" s="12">
        <v>-0.01</v>
      </c>
      <c r="J1014" s="16">
        <f t="shared" si="75"/>
        <v>-9.9999999999999978E-2</v>
      </c>
      <c r="K1014" s="15">
        <f t="shared" si="76"/>
        <v>-6265.5529999999981</v>
      </c>
      <c r="L1014" s="15">
        <f t="shared" si="77"/>
        <v>55888.732759999999</v>
      </c>
      <c r="M1014" s="13" t="str">
        <f t="shared" si="78"/>
        <v>Strategic 3Y</v>
      </c>
      <c r="N1014" s="13" t="str">
        <f t="shared" si="79"/>
        <v>PASS</v>
      </c>
    </row>
    <row r="1015" spans="1:14">
      <c r="A1015" s="11">
        <v>47058</v>
      </c>
      <c r="B1015" s="6" t="s">
        <v>57</v>
      </c>
      <c r="C1015" s="6" t="s">
        <v>1145</v>
      </c>
      <c r="D1015" s="6">
        <v>9</v>
      </c>
      <c r="E1015" s="24">
        <v>93440.25</v>
      </c>
      <c r="F1015" s="6">
        <v>10</v>
      </c>
      <c r="G1015" s="12">
        <v>6.0000000000000001E-3</v>
      </c>
      <c r="H1015" s="12">
        <v>1.7999999999999999E-2</v>
      </c>
      <c r="I1015" s="12">
        <v>-0.01</v>
      </c>
      <c r="J1015" s="16">
        <f t="shared" si="75"/>
        <v>-9.9999999999999978E-2</v>
      </c>
      <c r="K1015" s="15">
        <f t="shared" si="76"/>
        <v>-9344.0249999999978</v>
      </c>
      <c r="L1015" s="15">
        <f t="shared" si="77"/>
        <v>85404.388500000001</v>
      </c>
      <c r="M1015" s="13" t="str">
        <f t="shared" si="78"/>
        <v>Strategic 3Y</v>
      </c>
      <c r="N1015" s="13" t="str">
        <f t="shared" si="79"/>
        <v>PASS</v>
      </c>
    </row>
    <row r="1016" spans="1:14">
      <c r="A1016" s="11">
        <v>47058</v>
      </c>
      <c r="B1016" s="6" t="s">
        <v>61</v>
      </c>
      <c r="C1016" s="6" t="s">
        <v>1143</v>
      </c>
      <c r="D1016" s="6">
        <v>9</v>
      </c>
      <c r="E1016" s="24">
        <v>243675.65</v>
      </c>
      <c r="F1016" s="6">
        <v>8</v>
      </c>
      <c r="G1016" s="12">
        <v>0</v>
      </c>
      <c r="H1016" s="12">
        <v>0.01</v>
      </c>
      <c r="I1016" s="12">
        <v>-0.01</v>
      </c>
      <c r="J1016" s="16">
        <f t="shared" si="75"/>
        <v>0.125</v>
      </c>
      <c r="K1016" s="15">
        <f t="shared" si="76"/>
        <v>30459.456249999999</v>
      </c>
      <c r="L1016" s="15">
        <f t="shared" si="77"/>
        <v>274135.10625000001</v>
      </c>
      <c r="M1016" s="13" t="str">
        <f t="shared" si="78"/>
        <v>Strategic 3Y</v>
      </c>
      <c r="N1016" s="13" t="str">
        <f t="shared" si="79"/>
        <v>PASS</v>
      </c>
    </row>
    <row r="1017" spans="1:14">
      <c r="A1017" s="11">
        <v>47058</v>
      </c>
      <c r="B1017" s="6" t="s">
        <v>61</v>
      </c>
      <c r="C1017" s="6" t="s">
        <v>1144</v>
      </c>
      <c r="D1017" s="6">
        <v>9</v>
      </c>
      <c r="E1017" s="24">
        <v>78355.06</v>
      </c>
      <c r="F1017" s="6">
        <v>8</v>
      </c>
      <c r="G1017" s="12">
        <v>0</v>
      </c>
      <c r="H1017" s="12">
        <v>-4.0000000000000001E-3</v>
      </c>
      <c r="I1017" s="12">
        <v>-0.01</v>
      </c>
      <c r="J1017" s="16">
        <f t="shared" si="75"/>
        <v>0.125</v>
      </c>
      <c r="K1017" s="15">
        <f t="shared" si="76"/>
        <v>9794.3824999999997</v>
      </c>
      <c r="L1017" s="15">
        <f t="shared" si="77"/>
        <v>87052.47166000001</v>
      </c>
      <c r="M1017" s="13" t="str">
        <f t="shared" si="78"/>
        <v>Strategic 3Y</v>
      </c>
      <c r="N1017" s="13" t="str">
        <f t="shared" si="79"/>
        <v>PASS</v>
      </c>
    </row>
    <row r="1018" spans="1:14">
      <c r="A1018" s="11">
        <v>47058</v>
      </c>
      <c r="B1018" s="6" t="s">
        <v>61</v>
      </c>
      <c r="C1018" s="6" t="s">
        <v>1145</v>
      </c>
      <c r="D1018" s="6">
        <v>9</v>
      </c>
      <c r="E1018" s="24">
        <v>112384.57</v>
      </c>
      <c r="F1018" s="6">
        <v>8</v>
      </c>
      <c r="G1018" s="12">
        <v>0</v>
      </c>
      <c r="H1018" s="12">
        <v>1.7999999999999999E-2</v>
      </c>
      <c r="I1018" s="12">
        <v>-0.01</v>
      </c>
      <c r="J1018" s="16">
        <f t="shared" si="75"/>
        <v>0.125</v>
      </c>
      <c r="K1018" s="15">
        <f t="shared" si="76"/>
        <v>14048.071250000001</v>
      </c>
      <c r="L1018" s="15">
        <f t="shared" si="77"/>
        <v>127331.71781000002</v>
      </c>
      <c r="M1018" s="13" t="str">
        <f t="shared" si="78"/>
        <v>Strategic 3Y</v>
      </c>
      <c r="N1018" s="13" t="str">
        <f t="shared" si="79"/>
        <v>PASS</v>
      </c>
    </row>
    <row r="1019" spans="1:14">
      <c r="A1019" s="11">
        <v>47058</v>
      </c>
      <c r="B1019" s="6" t="s">
        <v>65</v>
      </c>
      <c r="C1019" s="6" t="s">
        <v>1143</v>
      </c>
      <c r="D1019" s="6">
        <v>16</v>
      </c>
      <c r="E1019" s="24">
        <v>448285.48</v>
      </c>
      <c r="F1019" s="6">
        <v>16</v>
      </c>
      <c r="G1019" s="12">
        <v>0.02</v>
      </c>
      <c r="H1019" s="12">
        <v>0.01</v>
      </c>
      <c r="I1019" s="12">
        <v>-0.01</v>
      </c>
      <c r="J1019" s="16">
        <f t="shared" si="75"/>
        <v>0</v>
      </c>
      <c r="K1019" s="15">
        <f t="shared" si="76"/>
        <v>0</v>
      </c>
      <c r="L1019" s="15">
        <f t="shared" si="77"/>
        <v>457251.18959999998</v>
      </c>
      <c r="M1019" s="13" t="str">
        <f t="shared" si="78"/>
        <v>Strategic 3Y</v>
      </c>
      <c r="N1019" s="13" t="str">
        <f t="shared" si="79"/>
        <v>PASS</v>
      </c>
    </row>
    <row r="1020" spans="1:14">
      <c r="A1020" s="11">
        <v>47058</v>
      </c>
      <c r="B1020" s="6" t="s">
        <v>65</v>
      </c>
      <c r="C1020" s="6" t="s">
        <v>1144</v>
      </c>
      <c r="D1020" s="6">
        <v>16</v>
      </c>
      <c r="E1020" s="24">
        <v>181485.98</v>
      </c>
      <c r="F1020" s="6">
        <v>16</v>
      </c>
      <c r="G1020" s="12">
        <v>0.02</v>
      </c>
      <c r="H1020" s="12">
        <v>-4.0000000000000001E-3</v>
      </c>
      <c r="I1020" s="12">
        <v>-0.01</v>
      </c>
      <c r="J1020" s="16">
        <f t="shared" si="75"/>
        <v>0</v>
      </c>
      <c r="K1020" s="15">
        <f t="shared" si="76"/>
        <v>0</v>
      </c>
      <c r="L1020" s="15">
        <f t="shared" si="77"/>
        <v>182574.89588</v>
      </c>
      <c r="M1020" s="13" t="str">
        <f t="shared" si="78"/>
        <v>Strategic 3Y</v>
      </c>
      <c r="N1020" s="13" t="str">
        <f t="shared" si="79"/>
        <v>PASS</v>
      </c>
    </row>
    <row r="1021" spans="1:14">
      <c r="A1021" s="11">
        <v>47058</v>
      </c>
      <c r="B1021" s="6" t="s">
        <v>65</v>
      </c>
      <c r="C1021" s="6" t="s">
        <v>1145</v>
      </c>
      <c r="D1021" s="6">
        <v>16</v>
      </c>
      <c r="E1021" s="24">
        <v>228441.38</v>
      </c>
      <c r="F1021" s="6">
        <v>16</v>
      </c>
      <c r="G1021" s="12">
        <v>0.02</v>
      </c>
      <c r="H1021" s="12">
        <v>1.7999999999999999E-2</v>
      </c>
      <c r="I1021" s="12">
        <v>-0.01</v>
      </c>
      <c r="J1021" s="16">
        <f t="shared" si="75"/>
        <v>0</v>
      </c>
      <c r="K1021" s="15">
        <f t="shared" si="76"/>
        <v>0</v>
      </c>
      <c r="L1021" s="15">
        <f t="shared" si="77"/>
        <v>234837.73864</v>
      </c>
      <c r="M1021" s="13" t="str">
        <f t="shared" si="78"/>
        <v>Strategic 3Y</v>
      </c>
      <c r="N1021" s="13" t="str">
        <f t="shared" si="79"/>
        <v>PASS</v>
      </c>
    </row>
    <row r="1022" spans="1:14">
      <c r="A1022" s="11">
        <v>47058</v>
      </c>
      <c r="B1022" s="6" t="s">
        <v>68</v>
      </c>
      <c r="C1022" s="6" t="s">
        <v>1143</v>
      </c>
      <c r="D1022" s="6">
        <v>19</v>
      </c>
      <c r="E1022" s="24">
        <v>424947.6</v>
      </c>
      <c r="F1022" s="6">
        <v>18</v>
      </c>
      <c r="G1022" s="12">
        <v>0</v>
      </c>
      <c r="H1022" s="12">
        <v>0.01</v>
      </c>
      <c r="I1022" s="12">
        <v>-0.01</v>
      </c>
      <c r="J1022" s="16">
        <f t="shared" si="75"/>
        <v>5.555555555555558E-2</v>
      </c>
      <c r="K1022" s="15">
        <f t="shared" si="76"/>
        <v>23608.200000000008</v>
      </c>
      <c r="L1022" s="15">
        <f t="shared" si="77"/>
        <v>448555.8</v>
      </c>
      <c r="M1022" s="13" t="str">
        <f t="shared" si="78"/>
        <v>Strategic 3Y</v>
      </c>
      <c r="N1022" s="13" t="str">
        <f t="shared" si="79"/>
        <v>PASS</v>
      </c>
    </row>
    <row r="1023" spans="1:14">
      <c r="A1023" s="11">
        <v>47058</v>
      </c>
      <c r="B1023" s="6" t="s">
        <v>68</v>
      </c>
      <c r="C1023" s="6" t="s">
        <v>1144</v>
      </c>
      <c r="D1023" s="6">
        <v>19</v>
      </c>
      <c r="E1023" s="24">
        <v>150856.31</v>
      </c>
      <c r="F1023" s="6">
        <v>18</v>
      </c>
      <c r="G1023" s="12">
        <v>0</v>
      </c>
      <c r="H1023" s="12">
        <v>-4.0000000000000001E-3</v>
      </c>
      <c r="I1023" s="12">
        <v>-0.01</v>
      </c>
      <c r="J1023" s="16">
        <f t="shared" si="75"/>
        <v>5.555555555555558E-2</v>
      </c>
      <c r="K1023" s="15">
        <f t="shared" si="76"/>
        <v>8380.906111111115</v>
      </c>
      <c r="L1023" s="15">
        <f t="shared" si="77"/>
        <v>157125.22777111109</v>
      </c>
      <c r="M1023" s="13" t="str">
        <f t="shared" si="78"/>
        <v>Strategic 3Y</v>
      </c>
      <c r="N1023" s="13" t="str">
        <f t="shared" si="79"/>
        <v>PASS</v>
      </c>
    </row>
    <row r="1024" spans="1:14">
      <c r="A1024" s="11">
        <v>47058</v>
      </c>
      <c r="B1024" s="6" t="s">
        <v>68</v>
      </c>
      <c r="C1024" s="6" t="s">
        <v>1145</v>
      </c>
      <c r="D1024" s="6">
        <v>19</v>
      </c>
      <c r="E1024" s="24">
        <v>237388.14</v>
      </c>
      <c r="F1024" s="6">
        <v>18</v>
      </c>
      <c r="G1024" s="12">
        <v>0</v>
      </c>
      <c r="H1024" s="12">
        <v>1.7999999999999999E-2</v>
      </c>
      <c r="I1024" s="12">
        <v>-0.01</v>
      </c>
      <c r="J1024" s="16">
        <f t="shared" si="75"/>
        <v>5.555555555555558E-2</v>
      </c>
      <c r="K1024" s="15">
        <f t="shared" si="76"/>
        <v>13188.230000000007</v>
      </c>
      <c r="L1024" s="15">
        <f t="shared" si="77"/>
        <v>252475.47512000002</v>
      </c>
      <c r="M1024" s="13" t="str">
        <f t="shared" si="78"/>
        <v>Strategic 3Y</v>
      </c>
      <c r="N1024" s="13" t="str">
        <f t="shared" si="79"/>
        <v>PASS</v>
      </c>
    </row>
    <row r="1025" spans="1:14">
      <c r="A1025" s="11">
        <v>47058</v>
      </c>
      <c r="B1025" s="6" t="s">
        <v>71</v>
      </c>
      <c r="C1025" s="6" t="s">
        <v>1143</v>
      </c>
      <c r="D1025" s="6">
        <v>14</v>
      </c>
      <c r="E1025" s="24">
        <v>298825.07</v>
      </c>
      <c r="F1025" s="6">
        <v>14</v>
      </c>
      <c r="G1025" s="12">
        <v>8.0000000000000002E-3</v>
      </c>
      <c r="H1025" s="12">
        <v>0.01</v>
      </c>
      <c r="I1025" s="12">
        <v>-0.01</v>
      </c>
      <c r="J1025" s="16">
        <f t="shared" si="75"/>
        <v>0</v>
      </c>
      <c r="K1025" s="15">
        <f t="shared" si="76"/>
        <v>0</v>
      </c>
      <c r="L1025" s="15">
        <f t="shared" si="77"/>
        <v>301215.67056</v>
      </c>
      <c r="M1025" s="13" t="str">
        <f t="shared" si="78"/>
        <v>Strategic 3Y</v>
      </c>
      <c r="N1025" s="13" t="str">
        <f t="shared" si="79"/>
        <v>PASS</v>
      </c>
    </row>
    <row r="1026" spans="1:14">
      <c r="A1026" s="11">
        <v>47058</v>
      </c>
      <c r="B1026" s="6" t="s">
        <v>71</v>
      </c>
      <c r="C1026" s="6" t="s">
        <v>1144</v>
      </c>
      <c r="D1026" s="6">
        <v>14</v>
      </c>
      <c r="E1026" s="24">
        <v>94336.26</v>
      </c>
      <c r="F1026" s="6">
        <v>14</v>
      </c>
      <c r="G1026" s="12">
        <v>8.0000000000000002E-3</v>
      </c>
      <c r="H1026" s="12">
        <v>-4.0000000000000001E-3</v>
      </c>
      <c r="I1026" s="12">
        <v>-0.01</v>
      </c>
      <c r="J1026" s="16">
        <f t="shared" ref="J1026:J1089" si="80">IFERROR(D1026/F1026-1,0)</f>
        <v>0</v>
      </c>
      <c r="K1026" s="15">
        <f t="shared" ref="K1026:K1089" si="81">E1026*J1026</f>
        <v>0</v>
      </c>
      <c r="L1026" s="15">
        <f t="shared" ref="L1026:L1089" si="82">E1026+K1026+E1026*(G1026+H1026+I1026)</f>
        <v>93770.242440000002</v>
      </c>
      <c r="M1026" s="13" t="str">
        <f t="shared" ref="M1026:M1089" si="83">IF(YEAR(A1026)=2026,"Current forecast",IF(YEAR(A1026)=2027,"Budget 1Y","Strategic 3Y"))</f>
        <v>Strategic 3Y</v>
      </c>
      <c r="N1026" s="13" t="str">
        <f t="shared" ref="N1026:N1089" si="84">IF(L1026&gt;=0,"PASS","FAIL")</f>
        <v>PASS</v>
      </c>
    </row>
    <row r="1027" spans="1:14">
      <c r="A1027" s="11">
        <v>47058</v>
      </c>
      <c r="B1027" s="6" t="s">
        <v>71</v>
      </c>
      <c r="C1027" s="6" t="s">
        <v>1145</v>
      </c>
      <c r="D1027" s="6">
        <v>14</v>
      </c>
      <c r="E1027" s="24">
        <v>177546.59</v>
      </c>
      <c r="F1027" s="6">
        <v>14</v>
      </c>
      <c r="G1027" s="12">
        <v>8.0000000000000002E-3</v>
      </c>
      <c r="H1027" s="12">
        <v>1.7999999999999999E-2</v>
      </c>
      <c r="I1027" s="12">
        <v>-0.01</v>
      </c>
      <c r="J1027" s="16">
        <f t="shared" si="80"/>
        <v>0</v>
      </c>
      <c r="K1027" s="15">
        <f t="shared" si="81"/>
        <v>0</v>
      </c>
      <c r="L1027" s="15">
        <f t="shared" si="82"/>
        <v>180387.33544</v>
      </c>
      <c r="M1027" s="13" t="str">
        <f t="shared" si="83"/>
        <v>Strategic 3Y</v>
      </c>
      <c r="N1027" s="13" t="str">
        <f t="shared" si="84"/>
        <v>PASS</v>
      </c>
    </row>
    <row r="1028" spans="1:14">
      <c r="A1028" s="11">
        <v>47058</v>
      </c>
      <c r="B1028" s="6" t="s">
        <v>74</v>
      </c>
      <c r="C1028" s="6" t="s">
        <v>1143</v>
      </c>
      <c r="D1028" s="6">
        <v>61</v>
      </c>
      <c r="E1028" s="24">
        <v>1539017.32</v>
      </c>
      <c r="F1028" s="6">
        <v>57</v>
      </c>
      <c r="G1028" s="12">
        <v>0.01</v>
      </c>
      <c r="H1028" s="12">
        <v>0.01</v>
      </c>
      <c r="I1028" s="12">
        <v>-0.01</v>
      </c>
      <c r="J1028" s="16">
        <f t="shared" si="80"/>
        <v>7.0175438596491224E-2</v>
      </c>
      <c r="K1028" s="15">
        <f t="shared" si="81"/>
        <v>108001.2154385965</v>
      </c>
      <c r="L1028" s="15">
        <f t="shared" si="82"/>
        <v>1662408.7086385966</v>
      </c>
      <c r="M1028" s="13" t="str">
        <f t="shared" si="83"/>
        <v>Strategic 3Y</v>
      </c>
      <c r="N1028" s="13" t="str">
        <f t="shared" si="84"/>
        <v>PASS</v>
      </c>
    </row>
    <row r="1029" spans="1:14">
      <c r="A1029" s="11">
        <v>47058</v>
      </c>
      <c r="B1029" s="6" t="s">
        <v>74</v>
      </c>
      <c r="C1029" s="6" t="s">
        <v>1144</v>
      </c>
      <c r="D1029" s="6">
        <v>61</v>
      </c>
      <c r="E1029" s="24">
        <v>751522.77</v>
      </c>
      <c r="F1029" s="6">
        <v>57</v>
      </c>
      <c r="G1029" s="12">
        <v>0.01</v>
      </c>
      <c r="H1029" s="12">
        <v>-4.0000000000000001E-3</v>
      </c>
      <c r="I1029" s="12">
        <v>-0.01</v>
      </c>
      <c r="J1029" s="16">
        <f t="shared" si="80"/>
        <v>7.0175438596491224E-2</v>
      </c>
      <c r="K1029" s="15">
        <f t="shared" si="81"/>
        <v>52738.439999999995</v>
      </c>
      <c r="L1029" s="15">
        <f t="shared" si="82"/>
        <v>801255.11891999992</v>
      </c>
      <c r="M1029" s="13" t="str">
        <f t="shared" si="83"/>
        <v>Strategic 3Y</v>
      </c>
      <c r="N1029" s="13" t="str">
        <f t="shared" si="84"/>
        <v>PASS</v>
      </c>
    </row>
    <row r="1030" spans="1:14">
      <c r="A1030" s="11">
        <v>47058</v>
      </c>
      <c r="B1030" s="6" t="s">
        <v>74</v>
      </c>
      <c r="C1030" s="6" t="s">
        <v>1145</v>
      </c>
      <c r="D1030" s="6">
        <v>61</v>
      </c>
      <c r="E1030" s="24">
        <v>983455.21</v>
      </c>
      <c r="F1030" s="6">
        <v>57</v>
      </c>
      <c r="G1030" s="12">
        <v>0.01</v>
      </c>
      <c r="H1030" s="12">
        <v>1.7999999999999999E-2</v>
      </c>
      <c r="I1030" s="12">
        <v>-0.01</v>
      </c>
      <c r="J1030" s="16">
        <f t="shared" si="80"/>
        <v>7.0175438596491224E-2</v>
      </c>
      <c r="K1030" s="15">
        <f t="shared" si="81"/>
        <v>69014.400701754377</v>
      </c>
      <c r="L1030" s="15">
        <f t="shared" si="82"/>
        <v>1070171.8044817543</v>
      </c>
      <c r="M1030" s="13" t="str">
        <f t="shared" si="83"/>
        <v>Strategic 3Y</v>
      </c>
      <c r="N1030" s="13" t="str">
        <f t="shared" si="84"/>
        <v>PASS</v>
      </c>
    </row>
    <row r="1031" spans="1:14">
      <c r="A1031" s="11">
        <v>47058</v>
      </c>
      <c r="B1031" s="6" t="s">
        <v>77</v>
      </c>
      <c r="C1031" s="6" t="s">
        <v>1143</v>
      </c>
      <c r="D1031" s="6">
        <v>16</v>
      </c>
      <c r="E1031" s="24">
        <v>413829.68</v>
      </c>
      <c r="F1031" s="6">
        <v>15</v>
      </c>
      <c r="G1031" s="12">
        <v>6.0000000000000001E-3</v>
      </c>
      <c r="H1031" s="12">
        <v>0.01</v>
      </c>
      <c r="I1031" s="12">
        <v>-0.01</v>
      </c>
      <c r="J1031" s="16">
        <f t="shared" si="80"/>
        <v>6.6666666666666652E-2</v>
      </c>
      <c r="K1031" s="15">
        <f t="shared" si="81"/>
        <v>27588.645333333327</v>
      </c>
      <c r="L1031" s="15">
        <f t="shared" si="82"/>
        <v>443901.30341333331</v>
      </c>
      <c r="M1031" s="13" t="str">
        <f t="shared" si="83"/>
        <v>Strategic 3Y</v>
      </c>
      <c r="N1031" s="13" t="str">
        <f t="shared" si="84"/>
        <v>PASS</v>
      </c>
    </row>
    <row r="1032" spans="1:14">
      <c r="A1032" s="11">
        <v>47058</v>
      </c>
      <c r="B1032" s="6" t="s">
        <v>77</v>
      </c>
      <c r="C1032" s="6" t="s">
        <v>1144</v>
      </c>
      <c r="D1032" s="6">
        <v>16</v>
      </c>
      <c r="E1032" s="24">
        <v>150717.37</v>
      </c>
      <c r="F1032" s="6">
        <v>15</v>
      </c>
      <c r="G1032" s="12">
        <v>6.0000000000000001E-3</v>
      </c>
      <c r="H1032" s="12">
        <v>-4.0000000000000001E-3</v>
      </c>
      <c r="I1032" s="12">
        <v>-0.01</v>
      </c>
      <c r="J1032" s="16">
        <f t="shared" si="80"/>
        <v>6.6666666666666652E-2</v>
      </c>
      <c r="K1032" s="15">
        <f t="shared" si="81"/>
        <v>10047.824666666664</v>
      </c>
      <c r="L1032" s="15">
        <f t="shared" si="82"/>
        <v>159559.45570666666</v>
      </c>
      <c r="M1032" s="13" t="str">
        <f t="shared" si="83"/>
        <v>Strategic 3Y</v>
      </c>
      <c r="N1032" s="13" t="str">
        <f t="shared" si="84"/>
        <v>PASS</v>
      </c>
    </row>
    <row r="1033" spans="1:14">
      <c r="A1033" s="11">
        <v>47058</v>
      </c>
      <c r="B1033" s="6" t="s">
        <v>77</v>
      </c>
      <c r="C1033" s="6" t="s">
        <v>1145</v>
      </c>
      <c r="D1033" s="6">
        <v>16</v>
      </c>
      <c r="E1033" s="24">
        <v>231067.23</v>
      </c>
      <c r="F1033" s="6">
        <v>15</v>
      </c>
      <c r="G1033" s="12">
        <v>6.0000000000000001E-3</v>
      </c>
      <c r="H1033" s="12">
        <v>1.7999999999999999E-2</v>
      </c>
      <c r="I1033" s="12">
        <v>-0.01</v>
      </c>
      <c r="J1033" s="16">
        <f t="shared" si="80"/>
        <v>6.6666666666666652E-2</v>
      </c>
      <c r="K1033" s="15">
        <f t="shared" si="81"/>
        <v>15404.481999999998</v>
      </c>
      <c r="L1033" s="15">
        <f t="shared" si="82"/>
        <v>249706.65322000001</v>
      </c>
      <c r="M1033" s="13" t="str">
        <f t="shared" si="83"/>
        <v>Strategic 3Y</v>
      </c>
      <c r="N1033" s="13" t="str">
        <f t="shared" si="84"/>
        <v>PASS</v>
      </c>
    </row>
    <row r="1034" spans="1:14">
      <c r="A1034" s="11">
        <v>47058</v>
      </c>
      <c r="B1034" s="6" t="s">
        <v>80</v>
      </c>
      <c r="C1034" s="6" t="s">
        <v>1143</v>
      </c>
      <c r="D1034" s="6">
        <v>19</v>
      </c>
      <c r="E1034" s="24">
        <v>436474.39</v>
      </c>
      <c r="F1034" s="6">
        <v>18</v>
      </c>
      <c r="G1034" s="12">
        <v>4.0000000000000001E-3</v>
      </c>
      <c r="H1034" s="12">
        <v>0.01</v>
      </c>
      <c r="I1034" s="12">
        <v>-0.01</v>
      </c>
      <c r="J1034" s="16">
        <f t="shared" si="80"/>
        <v>5.555555555555558E-2</v>
      </c>
      <c r="K1034" s="15">
        <f t="shared" si="81"/>
        <v>24248.577222222233</v>
      </c>
      <c r="L1034" s="15">
        <f t="shared" si="82"/>
        <v>462468.86478222226</v>
      </c>
      <c r="M1034" s="13" t="str">
        <f t="shared" si="83"/>
        <v>Strategic 3Y</v>
      </c>
      <c r="N1034" s="13" t="str">
        <f t="shared" si="84"/>
        <v>PASS</v>
      </c>
    </row>
    <row r="1035" spans="1:14">
      <c r="A1035" s="11">
        <v>47058</v>
      </c>
      <c r="B1035" s="6" t="s">
        <v>80</v>
      </c>
      <c r="C1035" s="6" t="s">
        <v>1144</v>
      </c>
      <c r="D1035" s="6">
        <v>19</v>
      </c>
      <c r="E1035" s="24">
        <v>180253.16</v>
      </c>
      <c r="F1035" s="6">
        <v>18</v>
      </c>
      <c r="G1035" s="12">
        <v>4.0000000000000001E-3</v>
      </c>
      <c r="H1035" s="12">
        <v>-4.0000000000000001E-3</v>
      </c>
      <c r="I1035" s="12">
        <v>-0.01</v>
      </c>
      <c r="J1035" s="16">
        <f t="shared" si="80"/>
        <v>5.555555555555558E-2</v>
      </c>
      <c r="K1035" s="15">
        <f t="shared" si="81"/>
        <v>10014.06444444445</v>
      </c>
      <c r="L1035" s="15">
        <f t="shared" si="82"/>
        <v>188464.69284444448</v>
      </c>
      <c r="M1035" s="13" t="str">
        <f t="shared" si="83"/>
        <v>Strategic 3Y</v>
      </c>
      <c r="N1035" s="13" t="str">
        <f t="shared" si="84"/>
        <v>PASS</v>
      </c>
    </row>
    <row r="1036" spans="1:14">
      <c r="A1036" s="11">
        <v>47058</v>
      </c>
      <c r="B1036" s="6" t="s">
        <v>80</v>
      </c>
      <c r="C1036" s="6" t="s">
        <v>1145</v>
      </c>
      <c r="D1036" s="6">
        <v>19</v>
      </c>
      <c r="E1036" s="24">
        <v>257304.49</v>
      </c>
      <c r="F1036" s="6">
        <v>18</v>
      </c>
      <c r="G1036" s="12">
        <v>4.0000000000000001E-3</v>
      </c>
      <c r="H1036" s="12">
        <v>1.7999999999999999E-2</v>
      </c>
      <c r="I1036" s="12">
        <v>-0.01</v>
      </c>
      <c r="J1036" s="16">
        <f t="shared" si="80"/>
        <v>5.555555555555558E-2</v>
      </c>
      <c r="K1036" s="15">
        <f t="shared" si="81"/>
        <v>14294.693888888894</v>
      </c>
      <c r="L1036" s="15">
        <f t="shared" si="82"/>
        <v>274686.83776888886</v>
      </c>
      <c r="M1036" s="13" t="str">
        <f t="shared" si="83"/>
        <v>Strategic 3Y</v>
      </c>
      <c r="N1036" s="13" t="str">
        <f t="shared" si="84"/>
        <v>PASS</v>
      </c>
    </row>
    <row r="1037" spans="1:14">
      <c r="A1037" s="11">
        <v>47058</v>
      </c>
      <c r="B1037" s="6" t="s">
        <v>82</v>
      </c>
      <c r="C1037" s="6" t="s">
        <v>1143</v>
      </c>
      <c r="D1037" s="6">
        <v>19</v>
      </c>
      <c r="E1037" s="24">
        <v>562177.89</v>
      </c>
      <c r="F1037" s="6">
        <v>17</v>
      </c>
      <c r="G1037" s="12">
        <v>1.4999999999999999E-2</v>
      </c>
      <c r="H1037" s="12">
        <v>0.01</v>
      </c>
      <c r="I1037" s="12">
        <v>-0.01</v>
      </c>
      <c r="J1037" s="16">
        <f t="shared" si="80"/>
        <v>0.11764705882352944</v>
      </c>
      <c r="K1037" s="15">
        <f t="shared" si="81"/>
        <v>66138.575294117662</v>
      </c>
      <c r="L1037" s="15">
        <f t="shared" si="82"/>
        <v>636749.13364411774</v>
      </c>
      <c r="M1037" s="13" t="str">
        <f t="shared" si="83"/>
        <v>Strategic 3Y</v>
      </c>
      <c r="N1037" s="13" t="str">
        <f t="shared" si="84"/>
        <v>PASS</v>
      </c>
    </row>
    <row r="1038" spans="1:14">
      <c r="A1038" s="11">
        <v>47058</v>
      </c>
      <c r="B1038" s="6" t="s">
        <v>82</v>
      </c>
      <c r="C1038" s="6" t="s">
        <v>1144</v>
      </c>
      <c r="D1038" s="6">
        <v>19</v>
      </c>
      <c r="E1038" s="24">
        <v>228701.54</v>
      </c>
      <c r="F1038" s="6">
        <v>17</v>
      </c>
      <c r="G1038" s="12">
        <v>1.4999999999999999E-2</v>
      </c>
      <c r="H1038" s="12">
        <v>-4.0000000000000001E-3</v>
      </c>
      <c r="I1038" s="12">
        <v>-0.01</v>
      </c>
      <c r="J1038" s="16">
        <f t="shared" si="80"/>
        <v>0.11764705882352944</v>
      </c>
      <c r="K1038" s="15">
        <f t="shared" si="81"/>
        <v>26906.063529411771</v>
      </c>
      <c r="L1038" s="15">
        <f t="shared" si="82"/>
        <v>255836.30506941178</v>
      </c>
      <c r="M1038" s="13" t="str">
        <f t="shared" si="83"/>
        <v>Strategic 3Y</v>
      </c>
      <c r="N1038" s="13" t="str">
        <f t="shared" si="84"/>
        <v>PASS</v>
      </c>
    </row>
    <row r="1039" spans="1:14">
      <c r="A1039" s="11">
        <v>47058</v>
      </c>
      <c r="B1039" s="6" t="s">
        <v>82</v>
      </c>
      <c r="C1039" s="6" t="s">
        <v>1145</v>
      </c>
      <c r="D1039" s="6">
        <v>19</v>
      </c>
      <c r="E1039" s="24">
        <v>303543.96999999997</v>
      </c>
      <c r="F1039" s="6">
        <v>17</v>
      </c>
      <c r="G1039" s="12">
        <v>1.4999999999999999E-2</v>
      </c>
      <c r="H1039" s="12">
        <v>1.7999999999999999E-2</v>
      </c>
      <c r="I1039" s="12">
        <v>-0.01</v>
      </c>
      <c r="J1039" s="16">
        <f t="shared" si="80"/>
        <v>0.11764705882352944</v>
      </c>
      <c r="K1039" s="15">
        <f t="shared" si="81"/>
        <v>35711.05529411765</v>
      </c>
      <c r="L1039" s="15">
        <f t="shared" si="82"/>
        <v>346236.5366041176</v>
      </c>
      <c r="M1039" s="13" t="str">
        <f t="shared" si="83"/>
        <v>Strategic 3Y</v>
      </c>
      <c r="N1039" s="13" t="str">
        <f t="shared" si="84"/>
        <v>PASS</v>
      </c>
    </row>
    <row r="1040" spans="1:14">
      <c r="A1040" s="11">
        <v>47058</v>
      </c>
      <c r="B1040" s="6" t="s">
        <v>83</v>
      </c>
      <c r="C1040" s="6" t="s">
        <v>1143</v>
      </c>
      <c r="D1040" s="6">
        <v>24</v>
      </c>
      <c r="E1040" s="24">
        <v>573293</v>
      </c>
      <c r="F1040" s="6">
        <v>21</v>
      </c>
      <c r="G1040" s="12">
        <v>5.0000000000000001E-3</v>
      </c>
      <c r="H1040" s="12">
        <v>0.01</v>
      </c>
      <c r="I1040" s="12">
        <v>-0.01</v>
      </c>
      <c r="J1040" s="16">
        <f t="shared" si="80"/>
        <v>0.14285714285714279</v>
      </c>
      <c r="K1040" s="15">
        <f t="shared" si="81"/>
        <v>81898.999999999971</v>
      </c>
      <c r="L1040" s="15">
        <f t="shared" si="82"/>
        <v>658058.46499999997</v>
      </c>
      <c r="M1040" s="13" t="str">
        <f t="shared" si="83"/>
        <v>Strategic 3Y</v>
      </c>
      <c r="N1040" s="13" t="str">
        <f t="shared" si="84"/>
        <v>PASS</v>
      </c>
    </row>
    <row r="1041" spans="1:14">
      <c r="A1041" s="11">
        <v>47058</v>
      </c>
      <c r="B1041" s="6" t="s">
        <v>83</v>
      </c>
      <c r="C1041" s="6" t="s">
        <v>1144</v>
      </c>
      <c r="D1041" s="6">
        <v>24</v>
      </c>
      <c r="E1041" s="24">
        <v>206083.46</v>
      </c>
      <c r="F1041" s="6">
        <v>21</v>
      </c>
      <c r="G1041" s="12">
        <v>5.0000000000000001E-3</v>
      </c>
      <c r="H1041" s="12">
        <v>-4.0000000000000001E-3</v>
      </c>
      <c r="I1041" s="12">
        <v>-0.01</v>
      </c>
      <c r="J1041" s="16">
        <f t="shared" si="80"/>
        <v>0.14285714285714279</v>
      </c>
      <c r="K1041" s="15">
        <f t="shared" si="81"/>
        <v>29440.494285714271</v>
      </c>
      <c r="L1041" s="15">
        <f t="shared" si="82"/>
        <v>233669.20314571424</v>
      </c>
      <c r="M1041" s="13" t="str">
        <f t="shared" si="83"/>
        <v>Strategic 3Y</v>
      </c>
      <c r="N1041" s="13" t="str">
        <f t="shared" si="84"/>
        <v>PASS</v>
      </c>
    </row>
    <row r="1042" spans="1:14">
      <c r="A1042" s="11">
        <v>47058</v>
      </c>
      <c r="B1042" s="6" t="s">
        <v>83</v>
      </c>
      <c r="C1042" s="6" t="s">
        <v>1145</v>
      </c>
      <c r="D1042" s="6">
        <v>24</v>
      </c>
      <c r="E1042" s="24">
        <v>270772.59999999998</v>
      </c>
      <c r="F1042" s="6">
        <v>21</v>
      </c>
      <c r="G1042" s="12">
        <v>5.0000000000000001E-3</v>
      </c>
      <c r="H1042" s="12">
        <v>1.7999999999999999E-2</v>
      </c>
      <c r="I1042" s="12">
        <v>-0.01</v>
      </c>
      <c r="J1042" s="16">
        <f t="shared" si="80"/>
        <v>0.14285714285714279</v>
      </c>
      <c r="K1042" s="15">
        <f t="shared" si="81"/>
        <v>38681.799999999981</v>
      </c>
      <c r="L1042" s="15">
        <f t="shared" si="82"/>
        <v>312974.44379999995</v>
      </c>
      <c r="M1042" s="13" t="str">
        <f t="shared" si="83"/>
        <v>Strategic 3Y</v>
      </c>
      <c r="N1042" s="13" t="str">
        <f t="shared" si="84"/>
        <v>PASS</v>
      </c>
    </row>
    <row r="1043" spans="1:14">
      <c r="A1043" s="11">
        <v>47058</v>
      </c>
      <c r="B1043" s="6" t="s">
        <v>84</v>
      </c>
      <c r="C1043" s="6" t="s">
        <v>1143</v>
      </c>
      <c r="D1043" s="6">
        <v>24</v>
      </c>
      <c r="E1043" s="24">
        <v>818489.67</v>
      </c>
      <c r="F1043" s="6">
        <v>26</v>
      </c>
      <c r="G1043" s="12">
        <v>1.2E-2</v>
      </c>
      <c r="H1043" s="12">
        <v>0.01</v>
      </c>
      <c r="I1043" s="12">
        <v>-0.01</v>
      </c>
      <c r="J1043" s="16">
        <f t="shared" si="80"/>
        <v>-7.6923076923076872E-2</v>
      </c>
      <c r="K1043" s="15">
        <f t="shared" si="81"/>
        <v>-62960.743846153804</v>
      </c>
      <c r="L1043" s="15">
        <f t="shared" si="82"/>
        <v>765350.8021938462</v>
      </c>
      <c r="M1043" s="13" t="str">
        <f t="shared" si="83"/>
        <v>Strategic 3Y</v>
      </c>
      <c r="N1043" s="13" t="str">
        <f t="shared" si="84"/>
        <v>PASS</v>
      </c>
    </row>
    <row r="1044" spans="1:14">
      <c r="A1044" s="11">
        <v>47058</v>
      </c>
      <c r="B1044" s="6" t="s">
        <v>84</v>
      </c>
      <c r="C1044" s="6" t="s">
        <v>1144</v>
      </c>
      <c r="D1044" s="6">
        <v>24</v>
      </c>
      <c r="E1044" s="24">
        <v>240588.22</v>
      </c>
      <c r="F1044" s="6">
        <v>26</v>
      </c>
      <c r="G1044" s="12">
        <v>1.2E-2</v>
      </c>
      <c r="H1044" s="12">
        <v>-4.0000000000000001E-3</v>
      </c>
      <c r="I1044" s="12">
        <v>-0.01</v>
      </c>
      <c r="J1044" s="16">
        <f t="shared" si="80"/>
        <v>-7.6923076923076872E-2</v>
      </c>
      <c r="K1044" s="15">
        <f t="shared" si="81"/>
        <v>-18506.78615384614</v>
      </c>
      <c r="L1044" s="15">
        <f t="shared" si="82"/>
        <v>221600.25740615386</v>
      </c>
      <c r="M1044" s="13" t="str">
        <f t="shared" si="83"/>
        <v>Strategic 3Y</v>
      </c>
      <c r="N1044" s="13" t="str">
        <f t="shared" si="84"/>
        <v>PASS</v>
      </c>
    </row>
    <row r="1045" spans="1:14">
      <c r="A1045" s="11">
        <v>47058</v>
      </c>
      <c r="B1045" s="6" t="s">
        <v>84</v>
      </c>
      <c r="C1045" s="6" t="s">
        <v>1145</v>
      </c>
      <c r="D1045" s="6">
        <v>24</v>
      </c>
      <c r="E1045" s="24">
        <v>377269.9</v>
      </c>
      <c r="F1045" s="6">
        <v>26</v>
      </c>
      <c r="G1045" s="12">
        <v>1.2E-2</v>
      </c>
      <c r="H1045" s="12">
        <v>1.7999999999999999E-2</v>
      </c>
      <c r="I1045" s="12">
        <v>-0.01</v>
      </c>
      <c r="J1045" s="16">
        <f t="shared" si="80"/>
        <v>-7.6923076923076872E-2</v>
      </c>
      <c r="K1045" s="15">
        <f t="shared" si="81"/>
        <v>-29020.76153846152</v>
      </c>
      <c r="L1045" s="15">
        <f t="shared" si="82"/>
        <v>355794.53646153846</v>
      </c>
      <c r="M1045" s="13" t="str">
        <f t="shared" si="83"/>
        <v>Strategic 3Y</v>
      </c>
      <c r="N1045" s="13" t="str">
        <f t="shared" si="84"/>
        <v>PASS</v>
      </c>
    </row>
    <row r="1046" spans="1:14">
      <c r="A1046" s="11">
        <v>47088</v>
      </c>
      <c r="B1046" s="6" t="s">
        <v>53</v>
      </c>
      <c r="C1046" s="6" t="s">
        <v>1143</v>
      </c>
      <c r="D1046" s="6">
        <v>8</v>
      </c>
      <c r="E1046" s="24">
        <v>418386.03</v>
      </c>
      <c r="F1046" s="6">
        <v>8</v>
      </c>
      <c r="G1046" s="12">
        <v>1.7999999999999999E-2</v>
      </c>
      <c r="H1046" s="12">
        <v>0.01</v>
      </c>
      <c r="I1046" s="12">
        <v>-0.01</v>
      </c>
      <c r="J1046" s="16">
        <f t="shared" si="80"/>
        <v>0</v>
      </c>
      <c r="K1046" s="15">
        <f t="shared" si="81"/>
        <v>0</v>
      </c>
      <c r="L1046" s="15">
        <f t="shared" si="82"/>
        <v>425916.97854000004</v>
      </c>
      <c r="M1046" s="13" t="str">
        <f t="shared" si="83"/>
        <v>Strategic 3Y</v>
      </c>
      <c r="N1046" s="13" t="str">
        <f t="shared" si="84"/>
        <v>PASS</v>
      </c>
    </row>
    <row r="1047" spans="1:14">
      <c r="A1047" s="11">
        <v>47088</v>
      </c>
      <c r="B1047" s="6" t="s">
        <v>53</v>
      </c>
      <c r="C1047" s="6" t="s">
        <v>1144</v>
      </c>
      <c r="D1047" s="6">
        <v>8</v>
      </c>
      <c r="E1047" s="24">
        <v>139811.6</v>
      </c>
      <c r="F1047" s="6">
        <v>8</v>
      </c>
      <c r="G1047" s="12">
        <v>1.7999999999999999E-2</v>
      </c>
      <c r="H1047" s="12">
        <v>-4.0000000000000001E-3</v>
      </c>
      <c r="I1047" s="12">
        <v>-0.01</v>
      </c>
      <c r="J1047" s="16">
        <f t="shared" si="80"/>
        <v>0</v>
      </c>
      <c r="K1047" s="15">
        <f t="shared" si="81"/>
        <v>0</v>
      </c>
      <c r="L1047" s="15">
        <f t="shared" si="82"/>
        <v>140370.84640000001</v>
      </c>
      <c r="M1047" s="13" t="str">
        <f t="shared" si="83"/>
        <v>Strategic 3Y</v>
      </c>
      <c r="N1047" s="13" t="str">
        <f t="shared" si="84"/>
        <v>PASS</v>
      </c>
    </row>
    <row r="1048" spans="1:14">
      <c r="A1048" s="11">
        <v>47088</v>
      </c>
      <c r="B1048" s="6" t="s">
        <v>53</v>
      </c>
      <c r="C1048" s="6" t="s">
        <v>1145</v>
      </c>
      <c r="D1048" s="6">
        <v>8</v>
      </c>
      <c r="E1048" s="24">
        <v>193597.32</v>
      </c>
      <c r="F1048" s="6">
        <v>8</v>
      </c>
      <c r="G1048" s="12">
        <v>1.7999999999999999E-2</v>
      </c>
      <c r="H1048" s="12">
        <v>1.7999999999999999E-2</v>
      </c>
      <c r="I1048" s="12">
        <v>-0.01</v>
      </c>
      <c r="J1048" s="16">
        <f t="shared" si="80"/>
        <v>0</v>
      </c>
      <c r="K1048" s="15">
        <f t="shared" si="81"/>
        <v>0</v>
      </c>
      <c r="L1048" s="15">
        <f t="shared" si="82"/>
        <v>198630.85032</v>
      </c>
      <c r="M1048" s="13" t="str">
        <f t="shared" si="83"/>
        <v>Strategic 3Y</v>
      </c>
      <c r="N1048" s="13" t="str">
        <f t="shared" si="84"/>
        <v>PASS</v>
      </c>
    </row>
    <row r="1049" spans="1:14">
      <c r="A1049" s="11">
        <v>47088</v>
      </c>
      <c r="B1049" s="6" t="s">
        <v>57</v>
      </c>
      <c r="C1049" s="6" t="s">
        <v>1143</v>
      </c>
      <c r="D1049" s="6">
        <v>9</v>
      </c>
      <c r="E1049" s="24">
        <v>295584.23</v>
      </c>
      <c r="F1049" s="6">
        <v>10</v>
      </c>
      <c r="G1049" s="12">
        <v>6.0000000000000001E-3</v>
      </c>
      <c r="H1049" s="12">
        <v>0.01</v>
      </c>
      <c r="I1049" s="12">
        <v>-0.01</v>
      </c>
      <c r="J1049" s="16">
        <f t="shared" si="80"/>
        <v>-9.9999999999999978E-2</v>
      </c>
      <c r="K1049" s="15">
        <f t="shared" si="81"/>
        <v>-29558.422999999992</v>
      </c>
      <c r="L1049" s="15">
        <f t="shared" si="82"/>
        <v>267799.31237999996</v>
      </c>
      <c r="M1049" s="13" t="str">
        <f t="shared" si="83"/>
        <v>Strategic 3Y</v>
      </c>
      <c r="N1049" s="13" t="str">
        <f t="shared" si="84"/>
        <v>PASS</v>
      </c>
    </row>
    <row r="1050" spans="1:14">
      <c r="A1050" s="11">
        <v>47088</v>
      </c>
      <c r="B1050" s="6" t="s">
        <v>57</v>
      </c>
      <c r="C1050" s="6" t="s">
        <v>1144</v>
      </c>
      <c r="D1050" s="6">
        <v>9</v>
      </c>
      <c r="E1050" s="24">
        <v>122737.16</v>
      </c>
      <c r="F1050" s="6">
        <v>10</v>
      </c>
      <c r="G1050" s="12">
        <v>6.0000000000000001E-3</v>
      </c>
      <c r="H1050" s="12">
        <v>-4.0000000000000001E-3</v>
      </c>
      <c r="I1050" s="12">
        <v>-0.01</v>
      </c>
      <c r="J1050" s="16">
        <f t="shared" si="80"/>
        <v>-9.9999999999999978E-2</v>
      </c>
      <c r="K1050" s="15">
        <f t="shared" si="81"/>
        <v>-12273.715999999999</v>
      </c>
      <c r="L1050" s="15">
        <f t="shared" si="82"/>
        <v>109481.54672</v>
      </c>
      <c r="M1050" s="13" t="str">
        <f t="shared" si="83"/>
        <v>Strategic 3Y</v>
      </c>
      <c r="N1050" s="13" t="str">
        <f t="shared" si="84"/>
        <v>PASS</v>
      </c>
    </row>
    <row r="1051" spans="1:14">
      <c r="A1051" s="11">
        <v>47088</v>
      </c>
      <c r="B1051" s="6" t="s">
        <v>57</v>
      </c>
      <c r="C1051" s="6" t="s">
        <v>1145</v>
      </c>
      <c r="D1051" s="6">
        <v>9</v>
      </c>
      <c r="E1051" s="24">
        <v>190943.11</v>
      </c>
      <c r="F1051" s="6">
        <v>10</v>
      </c>
      <c r="G1051" s="12">
        <v>6.0000000000000001E-3</v>
      </c>
      <c r="H1051" s="12">
        <v>1.7999999999999999E-2</v>
      </c>
      <c r="I1051" s="12">
        <v>-0.01</v>
      </c>
      <c r="J1051" s="16">
        <f t="shared" si="80"/>
        <v>-9.9999999999999978E-2</v>
      </c>
      <c r="K1051" s="15">
        <f t="shared" si="81"/>
        <v>-19094.310999999994</v>
      </c>
      <c r="L1051" s="15">
        <f t="shared" si="82"/>
        <v>174522.00253999999</v>
      </c>
      <c r="M1051" s="13" t="str">
        <f t="shared" si="83"/>
        <v>Strategic 3Y</v>
      </c>
      <c r="N1051" s="13" t="str">
        <f t="shared" si="84"/>
        <v>PASS</v>
      </c>
    </row>
    <row r="1052" spans="1:14">
      <c r="A1052" s="11">
        <v>47088</v>
      </c>
      <c r="B1052" s="6" t="s">
        <v>61</v>
      </c>
      <c r="C1052" s="6" t="s">
        <v>1143</v>
      </c>
      <c r="D1052" s="6">
        <v>9</v>
      </c>
      <c r="E1052" s="24">
        <v>311196.92</v>
      </c>
      <c r="F1052" s="6">
        <v>8</v>
      </c>
      <c r="G1052" s="12">
        <v>0</v>
      </c>
      <c r="H1052" s="12">
        <v>0.01</v>
      </c>
      <c r="I1052" s="12">
        <v>-0.01</v>
      </c>
      <c r="J1052" s="16">
        <f t="shared" si="80"/>
        <v>0.125</v>
      </c>
      <c r="K1052" s="15">
        <f t="shared" si="81"/>
        <v>38899.614999999998</v>
      </c>
      <c r="L1052" s="15">
        <f t="shared" si="82"/>
        <v>350096.53499999997</v>
      </c>
      <c r="M1052" s="13" t="str">
        <f t="shared" si="83"/>
        <v>Strategic 3Y</v>
      </c>
      <c r="N1052" s="13" t="str">
        <f t="shared" si="84"/>
        <v>PASS</v>
      </c>
    </row>
    <row r="1053" spans="1:14">
      <c r="A1053" s="11">
        <v>47088</v>
      </c>
      <c r="B1053" s="6" t="s">
        <v>61</v>
      </c>
      <c r="C1053" s="6" t="s">
        <v>1144</v>
      </c>
      <c r="D1053" s="6">
        <v>9</v>
      </c>
      <c r="E1053" s="24">
        <v>106927.39</v>
      </c>
      <c r="F1053" s="6">
        <v>8</v>
      </c>
      <c r="G1053" s="12">
        <v>0</v>
      </c>
      <c r="H1053" s="12">
        <v>-4.0000000000000001E-3</v>
      </c>
      <c r="I1053" s="12">
        <v>-0.01</v>
      </c>
      <c r="J1053" s="16">
        <f t="shared" si="80"/>
        <v>0.125</v>
      </c>
      <c r="K1053" s="15">
        <f t="shared" si="81"/>
        <v>13365.92375</v>
      </c>
      <c r="L1053" s="15">
        <f t="shared" si="82"/>
        <v>118796.33029</v>
      </c>
      <c r="M1053" s="13" t="str">
        <f t="shared" si="83"/>
        <v>Strategic 3Y</v>
      </c>
      <c r="N1053" s="13" t="str">
        <f t="shared" si="84"/>
        <v>PASS</v>
      </c>
    </row>
    <row r="1054" spans="1:14">
      <c r="A1054" s="11">
        <v>47088</v>
      </c>
      <c r="B1054" s="6" t="s">
        <v>61</v>
      </c>
      <c r="C1054" s="6" t="s">
        <v>1145</v>
      </c>
      <c r="D1054" s="6">
        <v>9</v>
      </c>
      <c r="E1054" s="24">
        <v>141045.73000000001</v>
      </c>
      <c r="F1054" s="6">
        <v>8</v>
      </c>
      <c r="G1054" s="12">
        <v>0</v>
      </c>
      <c r="H1054" s="12">
        <v>1.7999999999999999E-2</v>
      </c>
      <c r="I1054" s="12">
        <v>-0.01</v>
      </c>
      <c r="J1054" s="16">
        <f t="shared" si="80"/>
        <v>0.125</v>
      </c>
      <c r="K1054" s="15">
        <f t="shared" si="81"/>
        <v>17630.716250000001</v>
      </c>
      <c r="L1054" s="15">
        <f t="shared" si="82"/>
        <v>159804.81209000002</v>
      </c>
      <c r="M1054" s="13" t="str">
        <f t="shared" si="83"/>
        <v>Strategic 3Y</v>
      </c>
      <c r="N1054" s="13" t="str">
        <f t="shared" si="84"/>
        <v>PASS</v>
      </c>
    </row>
    <row r="1055" spans="1:14">
      <c r="A1055" s="11">
        <v>47088</v>
      </c>
      <c r="B1055" s="6" t="s">
        <v>65</v>
      </c>
      <c r="C1055" s="6" t="s">
        <v>1143</v>
      </c>
      <c r="D1055" s="6">
        <v>15</v>
      </c>
      <c r="E1055" s="24">
        <v>763016.3</v>
      </c>
      <c r="F1055" s="6">
        <v>16</v>
      </c>
      <c r="G1055" s="12">
        <v>0.02</v>
      </c>
      <c r="H1055" s="12">
        <v>0.01</v>
      </c>
      <c r="I1055" s="12">
        <v>-0.01</v>
      </c>
      <c r="J1055" s="16">
        <f t="shared" si="80"/>
        <v>-6.25E-2</v>
      </c>
      <c r="K1055" s="15">
        <f t="shared" si="81"/>
        <v>-47688.518750000003</v>
      </c>
      <c r="L1055" s="15">
        <f t="shared" si="82"/>
        <v>730588.10725</v>
      </c>
      <c r="M1055" s="13" t="str">
        <f t="shared" si="83"/>
        <v>Strategic 3Y</v>
      </c>
      <c r="N1055" s="13" t="str">
        <f t="shared" si="84"/>
        <v>PASS</v>
      </c>
    </row>
    <row r="1056" spans="1:14">
      <c r="A1056" s="11">
        <v>47088</v>
      </c>
      <c r="B1056" s="6" t="s">
        <v>65</v>
      </c>
      <c r="C1056" s="6" t="s">
        <v>1144</v>
      </c>
      <c r="D1056" s="6">
        <v>15</v>
      </c>
      <c r="E1056" s="24">
        <v>248107.35</v>
      </c>
      <c r="F1056" s="6">
        <v>16</v>
      </c>
      <c r="G1056" s="12">
        <v>0.02</v>
      </c>
      <c r="H1056" s="12">
        <v>-4.0000000000000001E-3</v>
      </c>
      <c r="I1056" s="12">
        <v>-0.01</v>
      </c>
      <c r="J1056" s="16">
        <f t="shared" si="80"/>
        <v>-6.25E-2</v>
      </c>
      <c r="K1056" s="15">
        <f t="shared" si="81"/>
        <v>-15506.709375</v>
      </c>
      <c r="L1056" s="15">
        <f t="shared" si="82"/>
        <v>234089.284725</v>
      </c>
      <c r="M1056" s="13" t="str">
        <f t="shared" si="83"/>
        <v>Strategic 3Y</v>
      </c>
      <c r="N1056" s="13" t="str">
        <f t="shared" si="84"/>
        <v>PASS</v>
      </c>
    </row>
    <row r="1057" spans="1:14">
      <c r="A1057" s="11">
        <v>47088</v>
      </c>
      <c r="B1057" s="6" t="s">
        <v>65</v>
      </c>
      <c r="C1057" s="6" t="s">
        <v>1145</v>
      </c>
      <c r="D1057" s="6">
        <v>15</v>
      </c>
      <c r="E1057" s="24">
        <v>316050.56</v>
      </c>
      <c r="F1057" s="6">
        <v>16</v>
      </c>
      <c r="G1057" s="12">
        <v>0.02</v>
      </c>
      <c r="H1057" s="12">
        <v>1.7999999999999999E-2</v>
      </c>
      <c r="I1057" s="12">
        <v>-0.01</v>
      </c>
      <c r="J1057" s="16">
        <f t="shared" si="80"/>
        <v>-6.25E-2</v>
      </c>
      <c r="K1057" s="15">
        <f t="shared" si="81"/>
        <v>-19753.16</v>
      </c>
      <c r="L1057" s="15">
        <f t="shared" si="82"/>
        <v>305146.81568</v>
      </c>
      <c r="M1057" s="13" t="str">
        <f t="shared" si="83"/>
        <v>Strategic 3Y</v>
      </c>
      <c r="N1057" s="13" t="str">
        <f t="shared" si="84"/>
        <v>PASS</v>
      </c>
    </row>
    <row r="1058" spans="1:14">
      <c r="A1058" s="11">
        <v>47088</v>
      </c>
      <c r="B1058" s="6" t="s">
        <v>68</v>
      </c>
      <c r="C1058" s="6" t="s">
        <v>1143</v>
      </c>
      <c r="D1058" s="6">
        <v>19</v>
      </c>
      <c r="E1058" s="24">
        <v>759896.13</v>
      </c>
      <c r="F1058" s="6">
        <v>18</v>
      </c>
      <c r="G1058" s="12">
        <v>0</v>
      </c>
      <c r="H1058" s="12">
        <v>0.01</v>
      </c>
      <c r="I1058" s="12">
        <v>-0.01</v>
      </c>
      <c r="J1058" s="16">
        <f t="shared" si="80"/>
        <v>5.555555555555558E-2</v>
      </c>
      <c r="K1058" s="15">
        <f t="shared" si="81"/>
        <v>42216.451666666682</v>
      </c>
      <c r="L1058" s="15">
        <f t="shared" si="82"/>
        <v>802112.58166666667</v>
      </c>
      <c r="M1058" s="13" t="str">
        <f t="shared" si="83"/>
        <v>Strategic 3Y</v>
      </c>
      <c r="N1058" s="13" t="str">
        <f t="shared" si="84"/>
        <v>PASS</v>
      </c>
    </row>
    <row r="1059" spans="1:14">
      <c r="A1059" s="11">
        <v>47088</v>
      </c>
      <c r="B1059" s="6" t="s">
        <v>68</v>
      </c>
      <c r="C1059" s="6" t="s">
        <v>1144</v>
      </c>
      <c r="D1059" s="6">
        <v>19</v>
      </c>
      <c r="E1059" s="24">
        <v>241278.05</v>
      </c>
      <c r="F1059" s="6">
        <v>18</v>
      </c>
      <c r="G1059" s="12">
        <v>0</v>
      </c>
      <c r="H1059" s="12">
        <v>-4.0000000000000001E-3</v>
      </c>
      <c r="I1059" s="12">
        <v>-0.01</v>
      </c>
      <c r="J1059" s="16">
        <f t="shared" si="80"/>
        <v>5.555555555555558E-2</v>
      </c>
      <c r="K1059" s="15">
        <f t="shared" si="81"/>
        <v>13404.336111111117</v>
      </c>
      <c r="L1059" s="15">
        <f t="shared" si="82"/>
        <v>251304.49341111112</v>
      </c>
      <c r="M1059" s="13" t="str">
        <f t="shared" si="83"/>
        <v>Strategic 3Y</v>
      </c>
      <c r="N1059" s="13" t="str">
        <f t="shared" si="84"/>
        <v>PASS</v>
      </c>
    </row>
    <row r="1060" spans="1:14">
      <c r="A1060" s="11">
        <v>47088</v>
      </c>
      <c r="B1060" s="6" t="s">
        <v>68</v>
      </c>
      <c r="C1060" s="6" t="s">
        <v>1145</v>
      </c>
      <c r="D1060" s="6">
        <v>19</v>
      </c>
      <c r="E1060" s="24">
        <v>331044.89</v>
      </c>
      <c r="F1060" s="6">
        <v>18</v>
      </c>
      <c r="G1060" s="12">
        <v>0</v>
      </c>
      <c r="H1060" s="12">
        <v>1.7999999999999999E-2</v>
      </c>
      <c r="I1060" s="12">
        <v>-0.01</v>
      </c>
      <c r="J1060" s="16">
        <f t="shared" si="80"/>
        <v>5.555555555555558E-2</v>
      </c>
      <c r="K1060" s="15">
        <f t="shared" si="81"/>
        <v>18391.382777777788</v>
      </c>
      <c r="L1060" s="15">
        <f t="shared" si="82"/>
        <v>352084.63189777778</v>
      </c>
      <c r="M1060" s="13" t="str">
        <f t="shared" si="83"/>
        <v>Strategic 3Y</v>
      </c>
      <c r="N1060" s="13" t="str">
        <f t="shared" si="84"/>
        <v>PASS</v>
      </c>
    </row>
    <row r="1061" spans="1:14">
      <c r="A1061" s="11">
        <v>47088</v>
      </c>
      <c r="B1061" s="6" t="s">
        <v>71</v>
      </c>
      <c r="C1061" s="6" t="s">
        <v>1143</v>
      </c>
      <c r="D1061" s="6">
        <v>14</v>
      </c>
      <c r="E1061" s="24">
        <v>445427.56</v>
      </c>
      <c r="F1061" s="6">
        <v>14</v>
      </c>
      <c r="G1061" s="12">
        <v>8.0000000000000002E-3</v>
      </c>
      <c r="H1061" s="12">
        <v>0.01</v>
      </c>
      <c r="I1061" s="12">
        <v>-0.01</v>
      </c>
      <c r="J1061" s="16">
        <f t="shared" si="80"/>
        <v>0</v>
      </c>
      <c r="K1061" s="15">
        <f t="shared" si="81"/>
        <v>0</v>
      </c>
      <c r="L1061" s="15">
        <f t="shared" si="82"/>
        <v>448990.98048000003</v>
      </c>
      <c r="M1061" s="13" t="str">
        <f t="shared" si="83"/>
        <v>Strategic 3Y</v>
      </c>
      <c r="N1061" s="13" t="str">
        <f t="shared" si="84"/>
        <v>PASS</v>
      </c>
    </row>
    <row r="1062" spans="1:14">
      <c r="A1062" s="11">
        <v>47088</v>
      </c>
      <c r="B1062" s="6" t="s">
        <v>71</v>
      </c>
      <c r="C1062" s="6" t="s">
        <v>1144</v>
      </c>
      <c r="D1062" s="6">
        <v>14</v>
      </c>
      <c r="E1062" s="24">
        <v>165262.73000000001</v>
      </c>
      <c r="F1062" s="6">
        <v>14</v>
      </c>
      <c r="G1062" s="12">
        <v>8.0000000000000002E-3</v>
      </c>
      <c r="H1062" s="12">
        <v>-4.0000000000000001E-3</v>
      </c>
      <c r="I1062" s="12">
        <v>-0.01</v>
      </c>
      <c r="J1062" s="16">
        <f t="shared" si="80"/>
        <v>0</v>
      </c>
      <c r="K1062" s="15">
        <f t="shared" si="81"/>
        <v>0</v>
      </c>
      <c r="L1062" s="15">
        <f t="shared" si="82"/>
        <v>164271.15362</v>
      </c>
      <c r="M1062" s="13" t="str">
        <f t="shared" si="83"/>
        <v>Strategic 3Y</v>
      </c>
      <c r="N1062" s="13" t="str">
        <f t="shared" si="84"/>
        <v>PASS</v>
      </c>
    </row>
    <row r="1063" spans="1:14">
      <c r="A1063" s="11">
        <v>47088</v>
      </c>
      <c r="B1063" s="6" t="s">
        <v>71</v>
      </c>
      <c r="C1063" s="6" t="s">
        <v>1145</v>
      </c>
      <c r="D1063" s="6">
        <v>14</v>
      </c>
      <c r="E1063" s="24">
        <v>217821.95</v>
      </c>
      <c r="F1063" s="6">
        <v>14</v>
      </c>
      <c r="G1063" s="12">
        <v>8.0000000000000002E-3</v>
      </c>
      <c r="H1063" s="12">
        <v>1.7999999999999999E-2</v>
      </c>
      <c r="I1063" s="12">
        <v>-0.01</v>
      </c>
      <c r="J1063" s="16">
        <f t="shared" si="80"/>
        <v>0</v>
      </c>
      <c r="K1063" s="15">
        <f t="shared" si="81"/>
        <v>0</v>
      </c>
      <c r="L1063" s="15">
        <f t="shared" si="82"/>
        <v>221307.1012</v>
      </c>
      <c r="M1063" s="13" t="str">
        <f t="shared" si="83"/>
        <v>Strategic 3Y</v>
      </c>
      <c r="N1063" s="13" t="str">
        <f t="shared" si="84"/>
        <v>PASS</v>
      </c>
    </row>
    <row r="1064" spans="1:14">
      <c r="A1064" s="11">
        <v>47088</v>
      </c>
      <c r="B1064" s="6" t="s">
        <v>74</v>
      </c>
      <c r="C1064" s="6" t="s">
        <v>1143</v>
      </c>
      <c r="D1064" s="6">
        <v>61</v>
      </c>
      <c r="E1064" s="24">
        <v>1664989.01</v>
      </c>
      <c r="F1064" s="6">
        <v>57</v>
      </c>
      <c r="G1064" s="12">
        <v>0.01</v>
      </c>
      <c r="H1064" s="12">
        <v>0.01</v>
      </c>
      <c r="I1064" s="12">
        <v>-0.01</v>
      </c>
      <c r="J1064" s="16">
        <f t="shared" si="80"/>
        <v>7.0175438596491224E-2</v>
      </c>
      <c r="K1064" s="15">
        <f t="shared" si="81"/>
        <v>116841.33403508771</v>
      </c>
      <c r="L1064" s="15">
        <f t="shared" si="82"/>
        <v>1798480.2341350876</v>
      </c>
      <c r="M1064" s="13" t="str">
        <f t="shared" si="83"/>
        <v>Strategic 3Y</v>
      </c>
      <c r="N1064" s="13" t="str">
        <f t="shared" si="84"/>
        <v>PASS</v>
      </c>
    </row>
    <row r="1065" spans="1:14">
      <c r="A1065" s="11">
        <v>47088</v>
      </c>
      <c r="B1065" s="6" t="s">
        <v>74</v>
      </c>
      <c r="C1065" s="6" t="s">
        <v>1144</v>
      </c>
      <c r="D1065" s="6">
        <v>61</v>
      </c>
      <c r="E1065" s="24">
        <v>898697.29</v>
      </c>
      <c r="F1065" s="6">
        <v>57</v>
      </c>
      <c r="G1065" s="12">
        <v>0.01</v>
      </c>
      <c r="H1065" s="12">
        <v>-4.0000000000000001E-3</v>
      </c>
      <c r="I1065" s="12">
        <v>-0.01</v>
      </c>
      <c r="J1065" s="16">
        <f t="shared" si="80"/>
        <v>7.0175438596491224E-2</v>
      </c>
      <c r="K1065" s="15">
        <f t="shared" si="81"/>
        <v>63066.476491228066</v>
      </c>
      <c r="L1065" s="15">
        <f t="shared" si="82"/>
        <v>958168.97733122809</v>
      </c>
      <c r="M1065" s="13" t="str">
        <f t="shared" si="83"/>
        <v>Strategic 3Y</v>
      </c>
      <c r="N1065" s="13" t="str">
        <f t="shared" si="84"/>
        <v>PASS</v>
      </c>
    </row>
    <row r="1066" spans="1:14">
      <c r="A1066" s="11">
        <v>47088</v>
      </c>
      <c r="B1066" s="6" t="s">
        <v>74</v>
      </c>
      <c r="C1066" s="6" t="s">
        <v>1145</v>
      </c>
      <c r="D1066" s="6">
        <v>61</v>
      </c>
      <c r="E1066" s="24">
        <v>1326314.1499999999</v>
      </c>
      <c r="F1066" s="6">
        <v>57</v>
      </c>
      <c r="G1066" s="12">
        <v>0.01</v>
      </c>
      <c r="H1066" s="12">
        <v>1.7999999999999999E-2</v>
      </c>
      <c r="I1066" s="12">
        <v>-0.01</v>
      </c>
      <c r="J1066" s="16">
        <f t="shared" si="80"/>
        <v>7.0175438596491224E-2</v>
      </c>
      <c r="K1066" s="15">
        <f t="shared" si="81"/>
        <v>93074.677192982446</v>
      </c>
      <c r="L1066" s="15">
        <f t="shared" si="82"/>
        <v>1443262.4818929825</v>
      </c>
      <c r="M1066" s="13" t="str">
        <f t="shared" si="83"/>
        <v>Strategic 3Y</v>
      </c>
      <c r="N1066" s="13" t="str">
        <f t="shared" si="84"/>
        <v>PASS</v>
      </c>
    </row>
    <row r="1067" spans="1:14">
      <c r="A1067" s="11">
        <v>47088</v>
      </c>
      <c r="B1067" s="6" t="s">
        <v>77</v>
      </c>
      <c r="C1067" s="6" t="s">
        <v>1143</v>
      </c>
      <c r="D1067" s="6">
        <v>16</v>
      </c>
      <c r="E1067" s="24">
        <v>580672.27</v>
      </c>
      <c r="F1067" s="6">
        <v>15</v>
      </c>
      <c r="G1067" s="12">
        <v>6.0000000000000001E-3</v>
      </c>
      <c r="H1067" s="12">
        <v>0.01</v>
      </c>
      <c r="I1067" s="12">
        <v>-0.01</v>
      </c>
      <c r="J1067" s="16">
        <f t="shared" si="80"/>
        <v>6.6666666666666652E-2</v>
      </c>
      <c r="K1067" s="15">
        <f t="shared" si="81"/>
        <v>38711.484666666656</v>
      </c>
      <c r="L1067" s="15">
        <f t="shared" si="82"/>
        <v>622867.78828666674</v>
      </c>
      <c r="M1067" s="13" t="str">
        <f t="shared" si="83"/>
        <v>Strategic 3Y</v>
      </c>
      <c r="N1067" s="13" t="str">
        <f t="shared" si="84"/>
        <v>PASS</v>
      </c>
    </row>
    <row r="1068" spans="1:14">
      <c r="A1068" s="11">
        <v>47088</v>
      </c>
      <c r="B1068" s="6" t="s">
        <v>77</v>
      </c>
      <c r="C1068" s="6" t="s">
        <v>1144</v>
      </c>
      <c r="D1068" s="6">
        <v>16</v>
      </c>
      <c r="E1068" s="24">
        <v>240715.6</v>
      </c>
      <c r="F1068" s="6">
        <v>15</v>
      </c>
      <c r="G1068" s="12">
        <v>6.0000000000000001E-3</v>
      </c>
      <c r="H1068" s="12">
        <v>-4.0000000000000001E-3</v>
      </c>
      <c r="I1068" s="12">
        <v>-0.01</v>
      </c>
      <c r="J1068" s="16">
        <f t="shared" si="80"/>
        <v>6.6666666666666652E-2</v>
      </c>
      <c r="K1068" s="15">
        <f t="shared" si="81"/>
        <v>16047.706666666663</v>
      </c>
      <c r="L1068" s="15">
        <f t="shared" si="82"/>
        <v>254837.58186666667</v>
      </c>
      <c r="M1068" s="13" t="str">
        <f t="shared" si="83"/>
        <v>Strategic 3Y</v>
      </c>
      <c r="N1068" s="13" t="str">
        <f t="shared" si="84"/>
        <v>PASS</v>
      </c>
    </row>
    <row r="1069" spans="1:14">
      <c r="A1069" s="11">
        <v>47088</v>
      </c>
      <c r="B1069" s="6" t="s">
        <v>77</v>
      </c>
      <c r="C1069" s="6" t="s">
        <v>1145</v>
      </c>
      <c r="D1069" s="6">
        <v>16</v>
      </c>
      <c r="E1069" s="24">
        <v>315806.44</v>
      </c>
      <c r="F1069" s="6">
        <v>15</v>
      </c>
      <c r="G1069" s="12">
        <v>6.0000000000000001E-3</v>
      </c>
      <c r="H1069" s="12">
        <v>1.7999999999999999E-2</v>
      </c>
      <c r="I1069" s="12">
        <v>-0.01</v>
      </c>
      <c r="J1069" s="16">
        <f t="shared" si="80"/>
        <v>6.6666666666666652E-2</v>
      </c>
      <c r="K1069" s="15">
        <f t="shared" si="81"/>
        <v>21053.762666666662</v>
      </c>
      <c r="L1069" s="15">
        <f t="shared" si="82"/>
        <v>341281.49282666662</v>
      </c>
      <c r="M1069" s="13" t="str">
        <f t="shared" si="83"/>
        <v>Strategic 3Y</v>
      </c>
      <c r="N1069" s="13" t="str">
        <f t="shared" si="84"/>
        <v>PASS</v>
      </c>
    </row>
    <row r="1070" spans="1:14">
      <c r="A1070" s="11">
        <v>47088</v>
      </c>
      <c r="B1070" s="6" t="s">
        <v>80</v>
      </c>
      <c r="C1070" s="6" t="s">
        <v>1143</v>
      </c>
      <c r="D1070" s="6">
        <v>19</v>
      </c>
      <c r="E1070" s="24">
        <v>788020.28</v>
      </c>
      <c r="F1070" s="6">
        <v>18</v>
      </c>
      <c r="G1070" s="12">
        <v>4.0000000000000001E-3</v>
      </c>
      <c r="H1070" s="12">
        <v>0.01</v>
      </c>
      <c r="I1070" s="12">
        <v>-0.01</v>
      </c>
      <c r="J1070" s="16">
        <f t="shared" si="80"/>
        <v>5.555555555555558E-2</v>
      </c>
      <c r="K1070" s="15">
        <f t="shared" si="81"/>
        <v>43778.904444444466</v>
      </c>
      <c r="L1070" s="15">
        <f t="shared" si="82"/>
        <v>834951.26556444447</v>
      </c>
      <c r="M1070" s="13" t="str">
        <f t="shared" si="83"/>
        <v>Strategic 3Y</v>
      </c>
      <c r="N1070" s="13" t="str">
        <f t="shared" si="84"/>
        <v>PASS</v>
      </c>
    </row>
    <row r="1071" spans="1:14">
      <c r="A1071" s="11">
        <v>47088</v>
      </c>
      <c r="B1071" s="6" t="s">
        <v>80</v>
      </c>
      <c r="C1071" s="6" t="s">
        <v>1144</v>
      </c>
      <c r="D1071" s="6">
        <v>19</v>
      </c>
      <c r="E1071" s="24">
        <v>266291.56</v>
      </c>
      <c r="F1071" s="6">
        <v>18</v>
      </c>
      <c r="G1071" s="12">
        <v>4.0000000000000001E-3</v>
      </c>
      <c r="H1071" s="12">
        <v>-4.0000000000000001E-3</v>
      </c>
      <c r="I1071" s="12">
        <v>-0.01</v>
      </c>
      <c r="J1071" s="16">
        <f t="shared" si="80"/>
        <v>5.555555555555558E-2</v>
      </c>
      <c r="K1071" s="15">
        <f t="shared" si="81"/>
        <v>14793.975555555562</v>
      </c>
      <c r="L1071" s="15">
        <f t="shared" si="82"/>
        <v>278422.61995555554</v>
      </c>
      <c r="M1071" s="13" t="str">
        <f t="shared" si="83"/>
        <v>Strategic 3Y</v>
      </c>
      <c r="N1071" s="13" t="str">
        <f t="shared" si="84"/>
        <v>PASS</v>
      </c>
    </row>
    <row r="1072" spans="1:14">
      <c r="A1072" s="11">
        <v>47088</v>
      </c>
      <c r="B1072" s="6" t="s">
        <v>80</v>
      </c>
      <c r="C1072" s="6" t="s">
        <v>1145</v>
      </c>
      <c r="D1072" s="6">
        <v>19</v>
      </c>
      <c r="E1072" s="24">
        <v>377354.22</v>
      </c>
      <c r="F1072" s="6">
        <v>18</v>
      </c>
      <c r="G1072" s="12">
        <v>4.0000000000000001E-3</v>
      </c>
      <c r="H1072" s="12">
        <v>1.7999999999999999E-2</v>
      </c>
      <c r="I1072" s="12">
        <v>-0.01</v>
      </c>
      <c r="J1072" s="16">
        <f t="shared" si="80"/>
        <v>5.555555555555558E-2</v>
      </c>
      <c r="K1072" s="15">
        <f t="shared" si="81"/>
        <v>20964.12333333334</v>
      </c>
      <c r="L1072" s="15">
        <f t="shared" si="82"/>
        <v>402846.59397333331</v>
      </c>
      <c r="M1072" s="13" t="str">
        <f t="shared" si="83"/>
        <v>Strategic 3Y</v>
      </c>
      <c r="N1072" s="13" t="str">
        <f t="shared" si="84"/>
        <v>PASS</v>
      </c>
    </row>
    <row r="1073" spans="1:14">
      <c r="A1073" s="11">
        <v>47088</v>
      </c>
      <c r="B1073" s="6" t="s">
        <v>82</v>
      </c>
      <c r="C1073" s="6" t="s">
        <v>1143</v>
      </c>
      <c r="D1073" s="6">
        <v>19</v>
      </c>
      <c r="E1073" s="24">
        <v>852478.21</v>
      </c>
      <c r="F1073" s="6">
        <v>17</v>
      </c>
      <c r="G1073" s="12">
        <v>1.4999999999999999E-2</v>
      </c>
      <c r="H1073" s="12">
        <v>0.01</v>
      </c>
      <c r="I1073" s="12">
        <v>-0.01</v>
      </c>
      <c r="J1073" s="16">
        <f t="shared" si="80"/>
        <v>0.11764705882352944</v>
      </c>
      <c r="K1073" s="15">
        <f t="shared" si="81"/>
        <v>100291.55411764707</v>
      </c>
      <c r="L1073" s="15">
        <f t="shared" si="82"/>
        <v>965556.93726764712</v>
      </c>
      <c r="M1073" s="13" t="str">
        <f t="shared" si="83"/>
        <v>Strategic 3Y</v>
      </c>
      <c r="N1073" s="13" t="str">
        <f t="shared" si="84"/>
        <v>PASS</v>
      </c>
    </row>
    <row r="1074" spans="1:14">
      <c r="A1074" s="11">
        <v>47088</v>
      </c>
      <c r="B1074" s="6" t="s">
        <v>82</v>
      </c>
      <c r="C1074" s="6" t="s">
        <v>1144</v>
      </c>
      <c r="D1074" s="6">
        <v>19</v>
      </c>
      <c r="E1074" s="24">
        <v>322183.52</v>
      </c>
      <c r="F1074" s="6">
        <v>17</v>
      </c>
      <c r="G1074" s="12">
        <v>1.4999999999999999E-2</v>
      </c>
      <c r="H1074" s="12">
        <v>-4.0000000000000001E-3</v>
      </c>
      <c r="I1074" s="12">
        <v>-0.01</v>
      </c>
      <c r="J1074" s="16">
        <f t="shared" si="80"/>
        <v>0.11764705882352944</v>
      </c>
      <c r="K1074" s="15">
        <f t="shared" si="81"/>
        <v>37903.943529411772</v>
      </c>
      <c r="L1074" s="15">
        <f t="shared" si="82"/>
        <v>360409.64704941184</v>
      </c>
      <c r="M1074" s="13" t="str">
        <f t="shared" si="83"/>
        <v>Strategic 3Y</v>
      </c>
      <c r="N1074" s="13" t="str">
        <f t="shared" si="84"/>
        <v>PASS</v>
      </c>
    </row>
    <row r="1075" spans="1:14">
      <c r="A1075" s="11">
        <v>47088</v>
      </c>
      <c r="B1075" s="6" t="s">
        <v>82</v>
      </c>
      <c r="C1075" s="6" t="s">
        <v>1145</v>
      </c>
      <c r="D1075" s="6">
        <v>19</v>
      </c>
      <c r="E1075" s="24">
        <v>464073.5</v>
      </c>
      <c r="F1075" s="6">
        <v>17</v>
      </c>
      <c r="G1075" s="12">
        <v>1.4999999999999999E-2</v>
      </c>
      <c r="H1075" s="12">
        <v>1.7999999999999999E-2</v>
      </c>
      <c r="I1075" s="12">
        <v>-0.01</v>
      </c>
      <c r="J1075" s="16">
        <f t="shared" si="80"/>
        <v>0.11764705882352944</v>
      </c>
      <c r="K1075" s="15">
        <f t="shared" si="81"/>
        <v>54596.882352941189</v>
      </c>
      <c r="L1075" s="15">
        <f t="shared" si="82"/>
        <v>529344.07285294123</v>
      </c>
      <c r="M1075" s="13" t="str">
        <f t="shared" si="83"/>
        <v>Strategic 3Y</v>
      </c>
      <c r="N1075" s="13" t="str">
        <f t="shared" si="84"/>
        <v>PASS</v>
      </c>
    </row>
    <row r="1076" spans="1:14">
      <c r="A1076" s="11">
        <v>47088</v>
      </c>
      <c r="B1076" s="6" t="s">
        <v>83</v>
      </c>
      <c r="C1076" s="6" t="s">
        <v>1143</v>
      </c>
      <c r="D1076" s="6">
        <v>24</v>
      </c>
      <c r="E1076" s="24">
        <v>888845.57</v>
      </c>
      <c r="F1076" s="6">
        <v>21</v>
      </c>
      <c r="G1076" s="12">
        <v>5.0000000000000001E-3</v>
      </c>
      <c r="H1076" s="12">
        <v>0.01</v>
      </c>
      <c r="I1076" s="12">
        <v>-0.01</v>
      </c>
      <c r="J1076" s="16">
        <f t="shared" si="80"/>
        <v>0.14285714285714279</v>
      </c>
      <c r="K1076" s="15">
        <f t="shared" si="81"/>
        <v>126977.9385714285</v>
      </c>
      <c r="L1076" s="15">
        <f t="shared" si="82"/>
        <v>1020267.7364214285</v>
      </c>
      <c r="M1076" s="13" t="str">
        <f t="shared" si="83"/>
        <v>Strategic 3Y</v>
      </c>
      <c r="N1076" s="13" t="str">
        <f t="shared" si="84"/>
        <v>PASS</v>
      </c>
    </row>
    <row r="1077" spans="1:14">
      <c r="A1077" s="11">
        <v>47088</v>
      </c>
      <c r="B1077" s="6" t="s">
        <v>83</v>
      </c>
      <c r="C1077" s="6" t="s">
        <v>1144</v>
      </c>
      <c r="D1077" s="6">
        <v>24</v>
      </c>
      <c r="E1077" s="24">
        <v>313685.56</v>
      </c>
      <c r="F1077" s="6">
        <v>21</v>
      </c>
      <c r="G1077" s="12">
        <v>5.0000000000000001E-3</v>
      </c>
      <c r="H1077" s="12">
        <v>-4.0000000000000001E-3</v>
      </c>
      <c r="I1077" s="12">
        <v>-0.01</v>
      </c>
      <c r="J1077" s="16">
        <f t="shared" si="80"/>
        <v>0.14285714285714279</v>
      </c>
      <c r="K1077" s="15">
        <f t="shared" si="81"/>
        <v>44812.222857142835</v>
      </c>
      <c r="L1077" s="15">
        <f t="shared" si="82"/>
        <v>355674.61281714286</v>
      </c>
      <c r="M1077" s="13" t="str">
        <f t="shared" si="83"/>
        <v>Strategic 3Y</v>
      </c>
      <c r="N1077" s="13" t="str">
        <f t="shared" si="84"/>
        <v>PASS</v>
      </c>
    </row>
    <row r="1078" spans="1:14">
      <c r="A1078" s="11">
        <v>47088</v>
      </c>
      <c r="B1078" s="6" t="s">
        <v>83</v>
      </c>
      <c r="C1078" s="6" t="s">
        <v>1145</v>
      </c>
      <c r="D1078" s="6">
        <v>24</v>
      </c>
      <c r="E1078" s="24">
        <v>464521</v>
      </c>
      <c r="F1078" s="6">
        <v>21</v>
      </c>
      <c r="G1078" s="12">
        <v>5.0000000000000001E-3</v>
      </c>
      <c r="H1078" s="12">
        <v>1.7999999999999999E-2</v>
      </c>
      <c r="I1078" s="12">
        <v>-0.01</v>
      </c>
      <c r="J1078" s="16">
        <f t="shared" si="80"/>
        <v>0.14285714285714279</v>
      </c>
      <c r="K1078" s="15">
        <f t="shared" si="81"/>
        <v>66360.142857142826</v>
      </c>
      <c r="L1078" s="15">
        <f t="shared" si="82"/>
        <v>536919.91585714289</v>
      </c>
      <c r="M1078" s="13" t="str">
        <f t="shared" si="83"/>
        <v>Strategic 3Y</v>
      </c>
      <c r="N1078" s="13" t="str">
        <f t="shared" si="84"/>
        <v>PASS</v>
      </c>
    </row>
    <row r="1079" spans="1:14">
      <c r="A1079" s="11">
        <v>47088</v>
      </c>
      <c r="B1079" s="6" t="s">
        <v>84</v>
      </c>
      <c r="C1079" s="6" t="s">
        <v>1143</v>
      </c>
      <c r="D1079" s="6">
        <v>24</v>
      </c>
      <c r="E1079" s="24">
        <v>1020609.71</v>
      </c>
      <c r="F1079" s="6">
        <v>26</v>
      </c>
      <c r="G1079" s="12">
        <v>1.2E-2</v>
      </c>
      <c r="H1079" s="12">
        <v>0.01</v>
      </c>
      <c r="I1079" s="12">
        <v>-0.01</v>
      </c>
      <c r="J1079" s="16">
        <f t="shared" si="80"/>
        <v>-7.6923076923076872E-2</v>
      </c>
      <c r="K1079" s="15">
        <f t="shared" si="81"/>
        <v>-78508.439230769174</v>
      </c>
      <c r="L1079" s="15">
        <f t="shared" si="82"/>
        <v>954348.58728923078</v>
      </c>
      <c r="M1079" s="13" t="str">
        <f t="shared" si="83"/>
        <v>Strategic 3Y</v>
      </c>
      <c r="N1079" s="13" t="str">
        <f t="shared" si="84"/>
        <v>PASS</v>
      </c>
    </row>
    <row r="1080" spans="1:14">
      <c r="A1080" s="11">
        <v>47088</v>
      </c>
      <c r="B1080" s="6" t="s">
        <v>84</v>
      </c>
      <c r="C1080" s="6" t="s">
        <v>1144</v>
      </c>
      <c r="D1080" s="6">
        <v>24</v>
      </c>
      <c r="E1080" s="24">
        <v>395237.76</v>
      </c>
      <c r="F1080" s="6">
        <v>26</v>
      </c>
      <c r="G1080" s="12">
        <v>1.2E-2</v>
      </c>
      <c r="H1080" s="12">
        <v>-4.0000000000000001E-3</v>
      </c>
      <c r="I1080" s="12">
        <v>-0.01</v>
      </c>
      <c r="J1080" s="16">
        <f t="shared" si="80"/>
        <v>-7.6923076923076872E-2</v>
      </c>
      <c r="K1080" s="15">
        <f t="shared" si="81"/>
        <v>-30402.904615384596</v>
      </c>
      <c r="L1080" s="15">
        <f t="shared" si="82"/>
        <v>364044.37986461545</v>
      </c>
      <c r="M1080" s="13" t="str">
        <f t="shared" si="83"/>
        <v>Strategic 3Y</v>
      </c>
      <c r="N1080" s="13" t="str">
        <f t="shared" si="84"/>
        <v>PASS</v>
      </c>
    </row>
    <row r="1081" spans="1:14">
      <c r="A1081" s="11">
        <v>47088</v>
      </c>
      <c r="B1081" s="6" t="s">
        <v>84</v>
      </c>
      <c r="C1081" s="6" t="s">
        <v>1145</v>
      </c>
      <c r="D1081" s="6">
        <v>24</v>
      </c>
      <c r="E1081" s="24">
        <v>635065.06999999995</v>
      </c>
      <c r="F1081" s="6">
        <v>26</v>
      </c>
      <c r="G1081" s="12">
        <v>1.2E-2</v>
      </c>
      <c r="H1081" s="12">
        <v>1.7999999999999999E-2</v>
      </c>
      <c r="I1081" s="12">
        <v>-0.01</v>
      </c>
      <c r="J1081" s="16">
        <f t="shared" si="80"/>
        <v>-7.6923076923076872E-2</v>
      </c>
      <c r="K1081" s="15">
        <f t="shared" si="81"/>
        <v>-48851.159230769197</v>
      </c>
      <c r="L1081" s="15">
        <f t="shared" si="82"/>
        <v>598915.2121692308</v>
      </c>
      <c r="M1081" s="13" t="str">
        <f t="shared" si="83"/>
        <v>Strategic 3Y</v>
      </c>
      <c r="N1081" s="13" t="str">
        <f t="shared" si="84"/>
        <v>PASS</v>
      </c>
    </row>
    <row r="1082" spans="1:14">
      <c r="A1082" s="11">
        <v>47119</v>
      </c>
      <c r="B1082" s="6" t="s">
        <v>53</v>
      </c>
      <c r="C1082" s="6" t="s">
        <v>1143</v>
      </c>
      <c r="D1082" s="6">
        <v>8</v>
      </c>
      <c r="E1082" s="24">
        <v>194881.72</v>
      </c>
      <c r="F1082" s="6">
        <v>8</v>
      </c>
      <c r="G1082" s="12">
        <v>1.7999999999999999E-2</v>
      </c>
      <c r="H1082" s="12">
        <v>0.01</v>
      </c>
      <c r="I1082" s="12">
        <v>-0.01</v>
      </c>
      <c r="J1082" s="16">
        <f t="shared" si="80"/>
        <v>0</v>
      </c>
      <c r="K1082" s="15">
        <f t="shared" si="81"/>
        <v>0</v>
      </c>
      <c r="L1082" s="15">
        <f t="shared" si="82"/>
        <v>198389.59096</v>
      </c>
      <c r="M1082" s="13" t="str">
        <f t="shared" si="83"/>
        <v>Strategic 3Y</v>
      </c>
      <c r="N1082" s="13" t="str">
        <f t="shared" si="84"/>
        <v>PASS</v>
      </c>
    </row>
    <row r="1083" spans="1:14">
      <c r="A1083" s="11">
        <v>47119</v>
      </c>
      <c r="B1083" s="6" t="s">
        <v>53</v>
      </c>
      <c r="C1083" s="6" t="s">
        <v>1144</v>
      </c>
      <c r="D1083" s="6">
        <v>8</v>
      </c>
      <c r="E1083" s="24">
        <v>71672.28</v>
      </c>
      <c r="F1083" s="6">
        <v>8</v>
      </c>
      <c r="G1083" s="12">
        <v>1.7999999999999999E-2</v>
      </c>
      <c r="H1083" s="12">
        <v>-4.0000000000000001E-3</v>
      </c>
      <c r="I1083" s="12">
        <v>-0.01</v>
      </c>
      <c r="J1083" s="16">
        <f t="shared" si="80"/>
        <v>0</v>
      </c>
      <c r="K1083" s="15">
        <f t="shared" si="81"/>
        <v>0</v>
      </c>
      <c r="L1083" s="15">
        <f t="shared" si="82"/>
        <v>71958.969119999994</v>
      </c>
      <c r="M1083" s="13" t="str">
        <f t="shared" si="83"/>
        <v>Strategic 3Y</v>
      </c>
      <c r="N1083" s="13" t="str">
        <f t="shared" si="84"/>
        <v>PASS</v>
      </c>
    </row>
    <row r="1084" spans="1:14">
      <c r="A1084" s="11">
        <v>47119</v>
      </c>
      <c r="B1084" s="6" t="s">
        <v>53</v>
      </c>
      <c r="C1084" s="6" t="s">
        <v>1145</v>
      </c>
      <c r="D1084" s="6">
        <v>8</v>
      </c>
      <c r="E1084" s="24">
        <v>101297.95</v>
      </c>
      <c r="F1084" s="6">
        <v>8</v>
      </c>
      <c r="G1084" s="12">
        <v>1.7999999999999999E-2</v>
      </c>
      <c r="H1084" s="12">
        <v>1.7999999999999999E-2</v>
      </c>
      <c r="I1084" s="12">
        <v>-0.01</v>
      </c>
      <c r="J1084" s="16">
        <f t="shared" si="80"/>
        <v>0</v>
      </c>
      <c r="K1084" s="15">
        <f t="shared" si="81"/>
        <v>0</v>
      </c>
      <c r="L1084" s="15">
        <f t="shared" si="82"/>
        <v>103931.6967</v>
      </c>
      <c r="M1084" s="13" t="str">
        <f t="shared" si="83"/>
        <v>Strategic 3Y</v>
      </c>
      <c r="N1084" s="13" t="str">
        <f t="shared" si="84"/>
        <v>PASS</v>
      </c>
    </row>
    <row r="1085" spans="1:14">
      <c r="A1085" s="11">
        <v>47119</v>
      </c>
      <c r="B1085" s="6" t="s">
        <v>57</v>
      </c>
      <c r="C1085" s="6" t="s">
        <v>1143</v>
      </c>
      <c r="D1085" s="6">
        <v>9</v>
      </c>
      <c r="E1085" s="24">
        <v>136233.1</v>
      </c>
      <c r="F1085" s="6">
        <v>10</v>
      </c>
      <c r="G1085" s="12">
        <v>6.0000000000000001E-3</v>
      </c>
      <c r="H1085" s="12">
        <v>0.01</v>
      </c>
      <c r="I1085" s="12">
        <v>-0.01</v>
      </c>
      <c r="J1085" s="16">
        <f t="shared" si="80"/>
        <v>-9.9999999999999978E-2</v>
      </c>
      <c r="K1085" s="15">
        <f t="shared" si="81"/>
        <v>-13623.309999999998</v>
      </c>
      <c r="L1085" s="15">
        <f t="shared" si="82"/>
        <v>123427.18860000001</v>
      </c>
      <c r="M1085" s="13" t="str">
        <f t="shared" si="83"/>
        <v>Strategic 3Y</v>
      </c>
      <c r="N1085" s="13" t="str">
        <f t="shared" si="84"/>
        <v>PASS</v>
      </c>
    </row>
    <row r="1086" spans="1:14">
      <c r="A1086" s="11">
        <v>47119</v>
      </c>
      <c r="B1086" s="6" t="s">
        <v>57</v>
      </c>
      <c r="C1086" s="6" t="s">
        <v>1144</v>
      </c>
      <c r="D1086" s="6">
        <v>9</v>
      </c>
      <c r="E1086" s="24">
        <v>55530.16</v>
      </c>
      <c r="F1086" s="6">
        <v>10</v>
      </c>
      <c r="G1086" s="12">
        <v>6.0000000000000001E-3</v>
      </c>
      <c r="H1086" s="12">
        <v>-4.0000000000000001E-3</v>
      </c>
      <c r="I1086" s="12">
        <v>-0.01</v>
      </c>
      <c r="J1086" s="16">
        <f t="shared" si="80"/>
        <v>-9.9999999999999978E-2</v>
      </c>
      <c r="K1086" s="15">
        <f t="shared" si="81"/>
        <v>-5553.0159999999987</v>
      </c>
      <c r="L1086" s="15">
        <f t="shared" si="82"/>
        <v>49532.902720000006</v>
      </c>
      <c r="M1086" s="13" t="str">
        <f t="shared" si="83"/>
        <v>Strategic 3Y</v>
      </c>
      <c r="N1086" s="13" t="str">
        <f t="shared" si="84"/>
        <v>PASS</v>
      </c>
    </row>
    <row r="1087" spans="1:14">
      <c r="A1087" s="11">
        <v>47119</v>
      </c>
      <c r="B1087" s="6" t="s">
        <v>57</v>
      </c>
      <c r="C1087" s="6" t="s">
        <v>1145</v>
      </c>
      <c r="D1087" s="6">
        <v>9</v>
      </c>
      <c r="E1087" s="24">
        <v>78782.22</v>
      </c>
      <c r="F1087" s="6">
        <v>10</v>
      </c>
      <c r="G1087" s="12">
        <v>6.0000000000000001E-3</v>
      </c>
      <c r="H1087" s="12">
        <v>1.7999999999999999E-2</v>
      </c>
      <c r="I1087" s="12">
        <v>-0.01</v>
      </c>
      <c r="J1087" s="16">
        <f t="shared" si="80"/>
        <v>-9.9999999999999978E-2</v>
      </c>
      <c r="K1087" s="15">
        <f t="shared" si="81"/>
        <v>-7878.2219999999979</v>
      </c>
      <c r="L1087" s="15">
        <f t="shared" si="82"/>
        <v>72006.949080000006</v>
      </c>
      <c r="M1087" s="13" t="str">
        <f t="shared" si="83"/>
        <v>Strategic 3Y</v>
      </c>
      <c r="N1087" s="13" t="str">
        <f t="shared" si="84"/>
        <v>PASS</v>
      </c>
    </row>
    <row r="1088" spans="1:14">
      <c r="A1088" s="11">
        <v>47119</v>
      </c>
      <c r="B1088" s="6" t="s">
        <v>61</v>
      </c>
      <c r="C1088" s="6" t="s">
        <v>1143</v>
      </c>
      <c r="D1088" s="6">
        <v>9</v>
      </c>
      <c r="E1088" s="24">
        <v>103367.94</v>
      </c>
      <c r="F1088" s="6">
        <v>8</v>
      </c>
      <c r="G1088" s="12">
        <v>0</v>
      </c>
      <c r="H1088" s="12">
        <v>0.01</v>
      </c>
      <c r="I1088" s="12">
        <v>-0.01</v>
      </c>
      <c r="J1088" s="16">
        <f t="shared" si="80"/>
        <v>0.125</v>
      </c>
      <c r="K1088" s="15">
        <f t="shared" si="81"/>
        <v>12920.9925</v>
      </c>
      <c r="L1088" s="15">
        <f t="shared" si="82"/>
        <v>116288.9325</v>
      </c>
      <c r="M1088" s="13" t="str">
        <f t="shared" si="83"/>
        <v>Strategic 3Y</v>
      </c>
      <c r="N1088" s="13" t="str">
        <f t="shared" si="84"/>
        <v>PASS</v>
      </c>
    </row>
    <row r="1089" spans="1:14">
      <c r="A1089" s="11">
        <v>47119</v>
      </c>
      <c r="B1089" s="6" t="s">
        <v>61</v>
      </c>
      <c r="C1089" s="6" t="s">
        <v>1144</v>
      </c>
      <c r="D1089" s="6">
        <v>9</v>
      </c>
      <c r="E1089" s="24">
        <v>50040.19</v>
      </c>
      <c r="F1089" s="6">
        <v>8</v>
      </c>
      <c r="G1089" s="12">
        <v>0</v>
      </c>
      <c r="H1089" s="12">
        <v>-4.0000000000000001E-3</v>
      </c>
      <c r="I1089" s="12">
        <v>-0.01</v>
      </c>
      <c r="J1089" s="16">
        <f t="shared" si="80"/>
        <v>0.125</v>
      </c>
      <c r="K1089" s="15">
        <f t="shared" si="81"/>
        <v>6255.0237500000003</v>
      </c>
      <c r="L1089" s="15">
        <f t="shared" si="82"/>
        <v>55594.651089999999</v>
      </c>
      <c r="M1089" s="13" t="str">
        <f t="shared" si="83"/>
        <v>Strategic 3Y</v>
      </c>
      <c r="N1089" s="13" t="str">
        <f t="shared" si="84"/>
        <v>PASS</v>
      </c>
    </row>
    <row r="1090" spans="1:14">
      <c r="A1090" s="11">
        <v>47119</v>
      </c>
      <c r="B1090" s="6" t="s">
        <v>61</v>
      </c>
      <c r="C1090" s="6" t="s">
        <v>1145</v>
      </c>
      <c r="D1090" s="6">
        <v>9</v>
      </c>
      <c r="E1090" s="24">
        <v>66888.05</v>
      </c>
      <c r="F1090" s="6">
        <v>8</v>
      </c>
      <c r="G1090" s="12">
        <v>0</v>
      </c>
      <c r="H1090" s="12">
        <v>1.7999999999999999E-2</v>
      </c>
      <c r="I1090" s="12">
        <v>-0.01</v>
      </c>
      <c r="J1090" s="16">
        <f t="shared" ref="J1090:J1153" si="85">IFERROR(D1090/F1090-1,0)</f>
        <v>0.125</v>
      </c>
      <c r="K1090" s="15">
        <f t="shared" ref="K1090:K1153" si="86">E1090*J1090</f>
        <v>8361.0062500000004</v>
      </c>
      <c r="L1090" s="15">
        <f t="shared" ref="L1090:L1153" si="87">E1090+K1090+E1090*(G1090+H1090+I1090)</f>
        <v>75784.160650000005</v>
      </c>
      <c r="M1090" s="13" t="str">
        <f t="shared" ref="M1090:M1153" si="88">IF(YEAR(A1090)=2026,"Current forecast",IF(YEAR(A1090)=2027,"Budget 1Y","Strategic 3Y"))</f>
        <v>Strategic 3Y</v>
      </c>
      <c r="N1090" s="13" t="str">
        <f t="shared" ref="N1090:N1153" si="89">IF(L1090&gt;=0,"PASS","FAIL")</f>
        <v>PASS</v>
      </c>
    </row>
    <row r="1091" spans="1:14">
      <c r="A1091" s="11">
        <v>47119</v>
      </c>
      <c r="B1091" s="6" t="s">
        <v>65</v>
      </c>
      <c r="C1091" s="6" t="s">
        <v>1143</v>
      </c>
      <c r="D1091" s="6">
        <v>15</v>
      </c>
      <c r="E1091" s="24">
        <v>274072.45</v>
      </c>
      <c r="F1091" s="6">
        <v>16</v>
      </c>
      <c r="G1091" s="12">
        <v>0.02</v>
      </c>
      <c r="H1091" s="12">
        <v>0.01</v>
      </c>
      <c r="I1091" s="12">
        <v>-0.01</v>
      </c>
      <c r="J1091" s="16">
        <f t="shared" si="85"/>
        <v>-6.25E-2</v>
      </c>
      <c r="K1091" s="15">
        <f t="shared" si="86"/>
        <v>-17129.528125000001</v>
      </c>
      <c r="L1091" s="15">
        <f t="shared" si="87"/>
        <v>262424.37087500002</v>
      </c>
      <c r="M1091" s="13" t="str">
        <f t="shared" si="88"/>
        <v>Strategic 3Y</v>
      </c>
      <c r="N1091" s="13" t="str">
        <f t="shared" si="89"/>
        <v>PASS</v>
      </c>
    </row>
    <row r="1092" spans="1:14">
      <c r="A1092" s="11">
        <v>47119</v>
      </c>
      <c r="B1092" s="6" t="s">
        <v>65</v>
      </c>
      <c r="C1092" s="6" t="s">
        <v>1144</v>
      </c>
      <c r="D1092" s="6">
        <v>15</v>
      </c>
      <c r="E1092" s="24">
        <v>101322.62</v>
      </c>
      <c r="F1092" s="6">
        <v>16</v>
      </c>
      <c r="G1092" s="12">
        <v>0.02</v>
      </c>
      <c r="H1092" s="12">
        <v>-4.0000000000000001E-3</v>
      </c>
      <c r="I1092" s="12">
        <v>-0.01</v>
      </c>
      <c r="J1092" s="16">
        <f t="shared" si="85"/>
        <v>-6.25E-2</v>
      </c>
      <c r="K1092" s="15">
        <f t="shared" si="86"/>
        <v>-6332.6637499999997</v>
      </c>
      <c r="L1092" s="15">
        <f t="shared" si="87"/>
        <v>95597.891969999982</v>
      </c>
      <c r="M1092" s="13" t="str">
        <f t="shared" si="88"/>
        <v>Strategic 3Y</v>
      </c>
      <c r="N1092" s="13" t="str">
        <f t="shared" si="89"/>
        <v>PASS</v>
      </c>
    </row>
    <row r="1093" spans="1:14">
      <c r="A1093" s="11">
        <v>47119</v>
      </c>
      <c r="B1093" s="6" t="s">
        <v>65</v>
      </c>
      <c r="C1093" s="6" t="s">
        <v>1145</v>
      </c>
      <c r="D1093" s="6">
        <v>15</v>
      </c>
      <c r="E1093" s="24">
        <v>131123.72</v>
      </c>
      <c r="F1093" s="6">
        <v>16</v>
      </c>
      <c r="G1093" s="12">
        <v>0.02</v>
      </c>
      <c r="H1093" s="12">
        <v>1.7999999999999999E-2</v>
      </c>
      <c r="I1093" s="12">
        <v>-0.01</v>
      </c>
      <c r="J1093" s="16">
        <f t="shared" si="85"/>
        <v>-6.25E-2</v>
      </c>
      <c r="K1093" s="15">
        <f t="shared" si="86"/>
        <v>-8195.2325000000001</v>
      </c>
      <c r="L1093" s="15">
        <f t="shared" si="87"/>
        <v>126599.95166000001</v>
      </c>
      <c r="M1093" s="13" t="str">
        <f t="shared" si="88"/>
        <v>Strategic 3Y</v>
      </c>
      <c r="N1093" s="13" t="str">
        <f t="shared" si="89"/>
        <v>PASS</v>
      </c>
    </row>
    <row r="1094" spans="1:14">
      <c r="A1094" s="11">
        <v>47119</v>
      </c>
      <c r="B1094" s="6" t="s">
        <v>68</v>
      </c>
      <c r="C1094" s="6" t="s">
        <v>1143</v>
      </c>
      <c r="D1094" s="6">
        <v>20</v>
      </c>
      <c r="E1094" s="24">
        <v>310740.76</v>
      </c>
      <c r="F1094" s="6">
        <v>18</v>
      </c>
      <c r="G1094" s="12">
        <v>0</v>
      </c>
      <c r="H1094" s="12">
        <v>0.01</v>
      </c>
      <c r="I1094" s="12">
        <v>-0.01</v>
      </c>
      <c r="J1094" s="16">
        <f t="shared" si="85"/>
        <v>0.11111111111111116</v>
      </c>
      <c r="K1094" s="15">
        <f t="shared" si="86"/>
        <v>34526.751111111131</v>
      </c>
      <c r="L1094" s="15">
        <f t="shared" si="87"/>
        <v>345267.51111111115</v>
      </c>
      <c r="M1094" s="13" t="str">
        <f t="shared" si="88"/>
        <v>Strategic 3Y</v>
      </c>
      <c r="N1094" s="13" t="str">
        <f t="shared" si="89"/>
        <v>PASS</v>
      </c>
    </row>
    <row r="1095" spans="1:14">
      <c r="A1095" s="11">
        <v>47119</v>
      </c>
      <c r="B1095" s="6" t="s">
        <v>68</v>
      </c>
      <c r="C1095" s="6" t="s">
        <v>1144</v>
      </c>
      <c r="D1095" s="6">
        <v>20</v>
      </c>
      <c r="E1095" s="24">
        <v>101593.86</v>
      </c>
      <c r="F1095" s="6">
        <v>18</v>
      </c>
      <c r="G1095" s="12">
        <v>0</v>
      </c>
      <c r="H1095" s="12">
        <v>-4.0000000000000001E-3</v>
      </c>
      <c r="I1095" s="12">
        <v>-0.01</v>
      </c>
      <c r="J1095" s="16">
        <f t="shared" si="85"/>
        <v>0.11111111111111116</v>
      </c>
      <c r="K1095" s="15">
        <f t="shared" si="86"/>
        <v>11288.206666666672</v>
      </c>
      <c r="L1095" s="15">
        <f t="shared" si="87"/>
        <v>111459.75262666668</v>
      </c>
      <c r="M1095" s="13" t="str">
        <f t="shared" si="88"/>
        <v>Strategic 3Y</v>
      </c>
      <c r="N1095" s="13" t="str">
        <f t="shared" si="89"/>
        <v>PASS</v>
      </c>
    </row>
    <row r="1096" spans="1:14">
      <c r="A1096" s="11">
        <v>47119</v>
      </c>
      <c r="B1096" s="6" t="s">
        <v>68</v>
      </c>
      <c r="C1096" s="6" t="s">
        <v>1145</v>
      </c>
      <c r="D1096" s="6">
        <v>20</v>
      </c>
      <c r="E1096" s="24">
        <v>153097.84</v>
      </c>
      <c r="F1096" s="6">
        <v>18</v>
      </c>
      <c r="G1096" s="12">
        <v>0</v>
      </c>
      <c r="H1096" s="12">
        <v>1.7999999999999999E-2</v>
      </c>
      <c r="I1096" s="12">
        <v>-0.01</v>
      </c>
      <c r="J1096" s="16">
        <f t="shared" si="85"/>
        <v>0.11111111111111116</v>
      </c>
      <c r="K1096" s="15">
        <f t="shared" si="86"/>
        <v>17010.871111111119</v>
      </c>
      <c r="L1096" s="15">
        <f t="shared" si="87"/>
        <v>171333.49383111109</v>
      </c>
      <c r="M1096" s="13" t="str">
        <f t="shared" si="88"/>
        <v>Strategic 3Y</v>
      </c>
      <c r="N1096" s="13" t="str">
        <f t="shared" si="89"/>
        <v>PASS</v>
      </c>
    </row>
    <row r="1097" spans="1:14">
      <c r="A1097" s="11">
        <v>47119</v>
      </c>
      <c r="B1097" s="6" t="s">
        <v>71</v>
      </c>
      <c r="C1097" s="6" t="s">
        <v>1143</v>
      </c>
      <c r="D1097" s="6">
        <v>13</v>
      </c>
      <c r="E1097" s="24">
        <v>179111.89</v>
      </c>
      <c r="F1097" s="6">
        <v>14</v>
      </c>
      <c r="G1097" s="12">
        <v>8.0000000000000002E-3</v>
      </c>
      <c r="H1097" s="12">
        <v>0.01</v>
      </c>
      <c r="I1097" s="12">
        <v>-0.01</v>
      </c>
      <c r="J1097" s="16">
        <f t="shared" si="85"/>
        <v>-7.1428571428571397E-2</v>
      </c>
      <c r="K1097" s="15">
        <f t="shared" si="86"/>
        <v>-12793.706428571424</v>
      </c>
      <c r="L1097" s="15">
        <f t="shared" si="87"/>
        <v>167751.07869142859</v>
      </c>
      <c r="M1097" s="13" t="str">
        <f t="shared" si="88"/>
        <v>Strategic 3Y</v>
      </c>
      <c r="N1097" s="13" t="str">
        <f t="shared" si="89"/>
        <v>PASS</v>
      </c>
    </row>
    <row r="1098" spans="1:14">
      <c r="A1098" s="11">
        <v>47119</v>
      </c>
      <c r="B1098" s="6" t="s">
        <v>71</v>
      </c>
      <c r="C1098" s="6" t="s">
        <v>1144</v>
      </c>
      <c r="D1098" s="6">
        <v>13</v>
      </c>
      <c r="E1098" s="24">
        <v>76872.11</v>
      </c>
      <c r="F1098" s="6">
        <v>14</v>
      </c>
      <c r="G1098" s="12">
        <v>8.0000000000000002E-3</v>
      </c>
      <c r="H1098" s="12">
        <v>-4.0000000000000001E-3</v>
      </c>
      <c r="I1098" s="12">
        <v>-0.01</v>
      </c>
      <c r="J1098" s="16">
        <f t="shared" si="85"/>
        <v>-7.1428571428571397E-2</v>
      </c>
      <c r="K1098" s="15">
        <f t="shared" si="86"/>
        <v>-5490.864999999998</v>
      </c>
      <c r="L1098" s="15">
        <f t="shared" si="87"/>
        <v>70920.012340000001</v>
      </c>
      <c r="M1098" s="13" t="str">
        <f t="shared" si="88"/>
        <v>Strategic 3Y</v>
      </c>
      <c r="N1098" s="13" t="str">
        <f t="shared" si="89"/>
        <v>PASS</v>
      </c>
    </row>
    <row r="1099" spans="1:14">
      <c r="A1099" s="11">
        <v>47119</v>
      </c>
      <c r="B1099" s="6" t="s">
        <v>71</v>
      </c>
      <c r="C1099" s="6" t="s">
        <v>1145</v>
      </c>
      <c r="D1099" s="6">
        <v>13</v>
      </c>
      <c r="E1099" s="24">
        <v>99496.6</v>
      </c>
      <c r="F1099" s="6">
        <v>14</v>
      </c>
      <c r="G1099" s="12">
        <v>8.0000000000000002E-3</v>
      </c>
      <c r="H1099" s="12">
        <v>1.7999999999999999E-2</v>
      </c>
      <c r="I1099" s="12">
        <v>-0.01</v>
      </c>
      <c r="J1099" s="16">
        <f t="shared" si="85"/>
        <v>-7.1428571428571397E-2</v>
      </c>
      <c r="K1099" s="15">
        <f t="shared" si="86"/>
        <v>-7106.8999999999969</v>
      </c>
      <c r="L1099" s="15">
        <f t="shared" si="87"/>
        <v>93981.645600000018</v>
      </c>
      <c r="M1099" s="13" t="str">
        <f t="shared" si="88"/>
        <v>Strategic 3Y</v>
      </c>
      <c r="N1099" s="13" t="str">
        <f t="shared" si="89"/>
        <v>PASS</v>
      </c>
    </row>
    <row r="1100" spans="1:14">
      <c r="A1100" s="11">
        <v>47119</v>
      </c>
      <c r="B1100" s="6" t="s">
        <v>74</v>
      </c>
      <c r="C1100" s="6" t="s">
        <v>1143</v>
      </c>
      <c r="D1100" s="6">
        <v>61</v>
      </c>
      <c r="E1100" s="24">
        <v>977597.27</v>
      </c>
      <c r="F1100" s="6">
        <v>57</v>
      </c>
      <c r="G1100" s="12">
        <v>0.01</v>
      </c>
      <c r="H1100" s="12">
        <v>0.01</v>
      </c>
      <c r="I1100" s="12">
        <v>-0.01</v>
      </c>
      <c r="J1100" s="16">
        <f t="shared" si="85"/>
        <v>7.0175438596491224E-2</v>
      </c>
      <c r="K1100" s="15">
        <f t="shared" si="86"/>
        <v>68603.31719298246</v>
      </c>
      <c r="L1100" s="15">
        <f t="shared" si="87"/>
        <v>1055976.5598929825</v>
      </c>
      <c r="M1100" s="13" t="str">
        <f t="shared" si="88"/>
        <v>Strategic 3Y</v>
      </c>
      <c r="N1100" s="13" t="str">
        <f t="shared" si="89"/>
        <v>PASS</v>
      </c>
    </row>
    <row r="1101" spans="1:14">
      <c r="A1101" s="11">
        <v>47119</v>
      </c>
      <c r="B1101" s="6" t="s">
        <v>74</v>
      </c>
      <c r="C1101" s="6" t="s">
        <v>1144</v>
      </c>
      <c r="D1101" s="6">
        <v>61</v>
      </c>
      <c r="E1101" s="24">
        <v>419957.96</v>
      </c>
      <c r="F1101" s="6">
        <v>57</v>
      </c>
      <c r="G1101" s="12">
        <v>0.01</v>
      </c>
      <c r="H1101" s="12">
        <v>-4.0000000000000001E-3</v>
      </c>
      <c r="I1101" s="12">
        <v>-0.01</v>
      </c>
      <c r="J1101" s="16">
        <f t="shared" si="85"/>
        <v>7.0175438596491224E-2</v>
      </c>
      <c r="K1101" s="15">
        <f t="shared" si="86"/>
        <v>29470.73403508772</v>
      </c>
      <c r="L1101" s="15">
        <f t="shared" si="87"/>
        <v>447748.86219508771</v>
      </c>
      <c r="M1101" s="13" t="str">
        <f t="shared" si="88"/>
        <v>Strategic 3Y</v>
      </c>
      <c r="N1101" s="13" t="str">
        <f t="shared" si="89"/>
        <v>PASS</v>
      </c>
    </row>
    <row r="1102" spans="1:14">
      <c r="A1102" s="11">
        <v>47119</v>
      </c>
      <c r="B1102" s="6" t="s">
        <v>74</v>
      </c>
      <c r="C1102" s="6" t="s">
        <v>1145</v>
      </c>
      <c r="D1102" s="6">
        <v>61</v>
      </c>
      <c r="E1102" s="24">
        <v>634770.34</v>
      </c>
      <c r="F1102" s="6">
        <v>57</v>
      </c>
      <c r="G1102" s="12">
        <v>0.01</v>
      </c>
      <c r="H1102" s="12">
        <v>1.7999999999999999E-2</v>
      </c>
      <c r="I1102" s="12">
        <v>-0.01</v>
      </c>
      <c r="J1102" s="16">
        <f t="shared" si="85"/>
        <v>7.0175438596491224E-2</v>
      </c>
      <c r="K1102" s="15">
        <f t="shared" si="86"/>
        <v>44545.287017543858</v>
      </c>
      <c r="L1102" s="15">
        <f t="shared" si="87"/>
        <v>690741.4931375439</v>
      </c>
      <c r="M1102" s="13" t="str">
        <f t="shared" si="88"/>
        <v>Strategic 3Y</v>
      </c>
      <c r="N1102" s="13" t="str">
        <f t="shared" si="89"/>
        <v>PASS</v>
      </c>
    </row>
    <row r="1103" spans="1:14">
      <c r="A1103" s="11">
        <v>47119</v>
      </c>
      <c r="B1103" s="6" t="s">
        <v>77</v>
      </c>
      <c r="C1103" s="6" t="s">
        <v>1143</v>
      </c>
      <c r="D1103" s="6">
        <v>16</v>
      </c>
      <c r="E1103" s="24">
        <v>267638.89</v>
      </c>
      <c r="F1103" s="6">
        <v>15</v>
      </c>
      <c r="G1103" s="12">
        <v>6.0000000000000001E-3</v>
      </c>
      <c r="H1103" s="12">
        <v>0.01</v>
      </c>
      <c r="I1103" s="12">
        <v>-0.01</v>
      </c>
      <c r="J1103" s="16">
        <f t="shared" si="85"/>
        <v>6.6666666666666652E-2</v>
      </c>
      <c r="K1103" s="15">
        <f t="shared" si="86"/>
        <v>17842.592666666664</v>
      </c>
      <c r="L1103" s="15">
        <f t="shared" si="87"/>
        <v>287087.31600666669</v>
      </c>
      <c r="M1103" s="13" t="str">
        <f t="shared" si="88"/>
        <v>Strategic 3Y</v>
      </c>
      <c r="N1103" s="13" t="str">
        <f t="shared" si="89"/>
        <v>PASS</v>
      </c>
    </row>
    <row r="1104" spans="1:14">
      <c r="A1104" s="11">
        <v>47119</v>
      </c>
      <c r="B1104" s="6" t="s">
        <v>77</v>
      </c>
      <c r="C1104" s="6" t="s">
        <v>1144</v>
      </c>
      <c r="D1104" s="6">
        <v>16</v>
      </c>
      <c r="E1104" s="24">
        <v>99429.11</v>
      </c>
      <c r="F1104" s="6">
        <v>15</v>
      </c>
      <c r="G1104" s="12">
        <v>6.0000000000000001E-3</v>
      </c>
      <c r="H1104" s="12">
        <v>-4.0000000000000001E-3</v>
      </c>
      <c r="I1104" s="12">
        <v>-0.01</v>
      </c>
      <c r="J1104" s="16">
        <f t="shared" si="85"/>
        <v>6.6666666666666652E-2</v>
      </c>
      <c r="K1104" s="15">
        <f t="shared" si="86"/>
        <v>6628.6073333333316</v>
      </c>
      <c r="L1104" s="15">
        <f t="shared" si="87"/>
        <v>105262.28445333334</v>
      </c>
      <c r="M1104" s="13" t="str">
        <f t="shared" si="88"/>
        <v>Strategic 3Y</v>
      </c>
      <c r="N1104" s="13" t="str">
        <f t="shared" si="89"/>
        <v>PASS</v>
      </c>
    </row>
    <row r="1105" spans="1:14">
      <c r="A1105" s="11">
        <v>47119</v>
      </c>
      <c r="B1105" s="6" t="s">
        <v>77</v>
      </c>
      <c r="C1105" s="6" t="s">
        <v>1145</v>
      </c>
      <c r="D1105" s="6">
        <v>16</v>
      </c>
      <c r="E1105" s="24">
        <v>161476.48000000001</v>
      </c>
      <c r="F1105" s="6">
        <v>15</v>
      </c>
      <c r="G1105" s="12">
        <v>6.0000000000000001E-3</v>
      </c>
      <c r="H1105" s="12">
        <v>1.7999999999999999E-2</v>
      </c>
      <c r="I1105" s="12">
        <v>-0.01</v>
      </c>
      <c r="J1105" s="16">
        <f t="shared" si="85"/>
        <v>6.6666666666666652E-2</v>
      </c>
      <c r="K1105" s="15">
        <f t="shared" si="86"/>
        <v>10765.098666666665</v>
      </c>
      <c r="L1105" s="15">
        <f t="shared" si="87"/>
        <v>174502.24938666666</v>
      </c>
      <c r="M1105" s="13" t="str">
        <f t="shared" si="88"/>
        <v>Strategic 3Y</v>
      </c>
      <c r="N1105" s="13" t="str">
        <f t="shared" si="89"/>
        <v>PASS</v>
      </c>
    </row>
    <row r="1106" spans="1:14">
      <c r="A1106" s="11">
        <v>47119</v>
      </c>
      <c r="B1106" s="6" t="s">
        <v>80</v>
      </c>
      <c r="C1106" s="6" t="s">
        <v>1143</v>
      </c>
      <c r="D1106" s="6">
        <v>19</v>
      </c>
      <c r="E1106" s="24">
        <v>315903.49</v>
      </c>
      <c r="F1106" s="6">
        <v>18</v>
      </c>
      <c r="G1106" s="12">
        <v>4.0000000000000001E-3</v>
      </c>
      <c r="H1106" s="12">
        <v>0.01</v>
      </c>
      <c r="I1106" s="12">
        <v>-0.01</v>
      </c>
      <c r="J1106" s="16">
        <f t="shared" si="85"/>
        <v>5.555555555555558E-2</v>
      </c>
      <c r="K1106" s="15">
        <f t="shared" si="86"/>
        <v>17550.193888888894</v>
      </c>
      <c r="L1106" s="15">
        <f t="shared" si="87"/>
        <v>334717.29784888885</v>
      </c>
      <c r="M1106" s="13" t="str">
        <f t="shared" si="88"/>
        <v>Strategic 3Y</v>
      </c>
      <c r="N1106" s="13" t="str">
        <f t="shared" si="89"/>
        <v>PASS</v>
      </c>
    </row>
    <row r="1107" spans="1:14">
      <c r="A1107" s="11">
        <v>47119</v>
      </c>
      <c r="B1107" s="6" t="s">
        <v>80</v>
      </c>
      <c r="C1107" s="6" t="s">
        <v>1144</v>
      </c>
      <c r="D1107" s="6">
        <v>19</v>
      </c>
      <c r="E1107" s="24">
        <v>114454.43</v>
      </c>
      <c r="F1107" s="6">
        <v>18</v>
      </c>
      <c r="G1107" s="12">
        <v>4.0000000000000001E-3</v>
      </c>
      <c r="H1107" s="12">
        <v>-4.0000000000000001E-3</v>
      </c>
      <c r="I1107" s="12">
        <v>-0.01</v>
      </c>
      <c r="J1107" s="16">
        <f t="shared" si="85"/>
        <v>5.555555555555558E-2</v>
      </c>
      <c r="K1107" s="15">
        <f t="shared" si="86"/>
        <v>6358.5794444444473</v>
      </c>
      <c r="L1107" s="15">
        <f t="shared" si="87"/>
        <v>119668.46514444445</v>
      </c>
      <c r="M1107" s="13" t="str">
        <f t="shared" si="88"/>
        <v>Strategic 3Y</v>
      </c>
      <c r="N1107" s="13" t="str">
        <f t="shared" si="89"/>
        <v>PASS</v>
      </c>
    </row>
    <row r="1108" spans="1:14">
      <c r="A1108" s="11">
        <v>47119</v>
      </c>
      <c r="B1108" s="6" t="s">
        <v>80</v>
      </c>
      <c r="C1108" s="6" t="s">
        <v>1145</v>
      </c>
      <c r="D1108" s="6">
        <v>19</v>
      </c>
      <c r="E1108" s="24">
        <v>153697.84</v>
      </c>
      <c r="F1108" s="6">
        <v>18</v>
      </c>
      <c r="G1108" s="12">
        <v>4.0000000000000001E-3</v>
      </c>
      <c r="H1108" s="12">
        <v>1.7999999999999999E-2</v>
      </c>
      <c r="I1108" s="12">
        <v>-0.01</v>
      </c>
      <c r="J1108" s="16">
        <f t="shared" si="85"/>
        <v>5.555555555555558E-2</v>
      </c>
      <c r="K1108" s="15">
        <f t="shared" si="86"/>
        <v>8538.7688888888933</v>
      </c>
      <c r="L1108" s="15">
        <f t="shared" si="87"/>
        <v>164080.98296888889</v>
      </c>
      <c r="M1108" s="13" t="str">
        <f t="shared" si="88"/>
        <v>Strategic 3Y</v>
      </c>
      <c r="N1108" s="13" t="str">
        <f t="shared" si="89"/>
        <v>PASS</v>
      </c>
    </row>
    <row r="1109" spans="1:14">
      <c r="A1109" s="11">
        <v>47119</v>
      </c>
      <c r="B1109" s="6" t="s">
        <v>82</v>
      </c>
      <c r="C1109" s="6" t="s">
        <v>1143</v>
      </c>
      <c r="D1109" s="6">
        <v>20</v>
      </c>
      <c r="E1109" s="24">
        <v>329036.28000000003</v>
      </c>
      <c r="F1109" s="6">
        <v>17</v>
      </c>
      <c r="G1109" s="12">
        <v>1.4999999999999999E-2</v>
      </c>
      <c r="H1109" s="12">
        <v>0.01</v>
      </c>
      <c r="I1109" s="12">
        <v>-0.01</v>
      </c>
      <c r="J1109" s="16">
        <f t="shared" si="85"/>
        <v>0.17647058823529416</v>
      </c>
      <c r="K1109" s="15">
        <f t="shared" si="86"/>
        <v>58065.225882352956</v>
      </c>
      <c r="L1109" s="15">
        <f t="shared" si="87"/>
        <v>392037.050082353</v>
      </c>
      <c r="M1109" s="13" t="str">
        <f t="shared" si="88"/>
        <v>Strategic 3Y</v>
      </c>
      <c r="N1109" s="13" t="str">
        <f t="shared" si="89"/>
        <v>PASS</v>
      </c>
    </row>
    <row r="1110" spans="1:14">
      <c r="A1110" s="11">
        <v>47119</v>
      </c>
      <c r="B1110" s="6" t="s">
        <v>82</v>
      </c>
      <c r="C1110" s="6" t="s">
        <v>1144</v>
      </c>
      <c r="D1110" s="6">
        <v>20</v>
      </c>
      <c r="E1110" s="24">
        <v>132941.79999999999</v>
      </c>
      <c r="F1110" s="6">
        <v>17</v>
      </c>
      <c r="G1110" s="12">
        <v>1.4999999999999999E-2</v>
      </c>
      <c r="H1110" s="12">
        <v>-4.0000000000000001E-3</v>
      </c>
      <c r="I1110" s="12">
        <v>-0.01</v>
      </c>
      <c r="J1110" s="16">
        <f t="shared" si="85"/>
        <v>0.17647058823529416</v>
      </c>
      <c r="K1110" s="15">
        <f t="shared" si="86"/>
        <v>23460.317647058826</v>
      </c>
      <c r="L1110" s="15">
        <f t="shared" si="87"/>
        <v>156535.05944705883</v>
      </c>
      <c r="M1110" s="13" t="str">
        <f t="shared" si="88"/>
        <v>Strategic 3Y</v>
      </c>
      <c r="N1110" s="13" t="str">
        <f t="shared" si="89"/>
        <v>PASS</v>
      </c>
    </row>
    <row r="1111" spans="1:14">
      <c r="A1111" s="11">
        <v>47119</v>
      </c>
      <c r="B1111" s="6" t="s">
        <v>82</v>
      </c>
      <c r="C1111" s="6" t="s">
        <v>1145</v>
      </c>
      <c r="D1111" s="6">
        <v>20</v>
      </c>
      <c r="E1111" s="24">
        <v>188874.82</v>
      </c>
      <c r="F1111" s="6">
        <v>17</v>
      </c>
      <c r="G1111" s="12">
        <v>1.4999999999999999E-2</v>
      </c>
      <c r="H1111" s="12">
        <v>1.7999999999999999E-2</v>
      </c>
      <c r="I1111" s="12">
        <v>-0.01</v>
      </c>
      <c r="J1111" s="16">
        <f t="shared" si="85"/>
        <v>0.17647058823529416</v>
      </c>
      <c r="K1111" s="15">
        <f t="shared" si="86"/>
        <v>33330.850588235306</v>
      </c>
      <c r="L1111" s="15">
        <f t="shared" si="87"/>
        <v>226549.79144823531</v>
      </c>
      <c r="M1111" s="13" t="str">
        <f t="shared" si="88"/>
        <v>Strategic 3Y</v>
      </c>
      <c r="N1111" s="13" t="str">
        <f t="shared" si="89"/>
        <v>PASS</v>
      </c>
    </row>
    <row r="1112" spans="1:14">
      <c r="A1112" s="11">
        <v>47119</v>
      </c>
      <c r="B1112" s="6" t="s">
        <v>83</v>
      </c>
      <c r="C1112" s="6" t="s">
        <v>1143</v>
      </c>
      <c r="D1112" s="6">
        <v>24</v>
      </c>
      <c r="E1112" s="24">
        <v>352290.21</v>
      </c>
      <c r="F1112" s="6">
        <v>21</v>
      </c>
      <c r="G1112" s="12">
        <v>5.0000000000000001E-3</v>
      </c>
      <c r="H1112" s="12">
        <v>0.01</v>
      </c>
      <c r="I1112" s="12">
        <v>-0.01</v>
      </c>
      <c r="J1112" s="16">
        <f t="shared" si="85"/>
        <v>0.14285714285714279</v>
      </c>
      <c r="K1112" s="15">
        <f t="shared" si="86"/>
        <v>50327.172857142839</v>
      </c>
      <c r="L1112" s="15">
        <f t="shared" si="87"/>
        <v>404378.83390714281</v>
      </c>
      <c r="M1112" s="13" t="str">
        <f t="shared" si="88"/>
        <v>Strategic 3Y</v>
      </c>
      <c r="N1112" s="13" t="str">
        <f t="shared" si="89"/>
        <v>PASS</v>
      </c>
    </row>
    <row r="1113" spans="1:14">
      <c r="A1113" s="11">
        <v>47119</v>
      </c>
      <c r="B1113" s="6" t="s">
        <v>83</v>
      </c>
      <c r="C1113" s="6" t="s">
        <v>1144</v>
      </c>
      <c r="D1113" s="6">
        <v>24</v>
      </c>
      <c r="E1113" s="24">
        <v>115462.05</v>
      </c>
      <c r="F1113" s="6">
        <v>21</v>
      </c>
      <c r="G1113" s="12">
        <v>5.0000000000000001E-3</v>
      </c>
      <c r="H1113" s="12">
        <v>-4.0000000000000001E-3</v>
      </c>
      <c r="I1113" s="12">
        <v>-0.01</v>
      </c>
      <c r="J1113" s="16">
        <f t="shared" si="85"/>
        <v>0.14285714285714279</v>
      </c>
      <c r="K1113" s="15">
        <f t="shared" si="86"/>
        <v>16494.578571428563</v>
      </c>
      <c r="L1113" s="15">
        <f t="shared" si="87"/>
        <v>130917.47012142856</v>
      </c>
      <c r="M1113" s="13" t="str">
        <f t="shared" si="88"/>
        <v>Strategic 3Y</v>
      </c>
      <c r="N1113" s="13" t="str">
        <f t="shared" si="89"/>
        <v>PASS</v>
      </c>
    </row>
    <row r="1114" spans="1:14">
      <c r="A1114" s="11">
        <v>47119</v>
      </c>
      <c r="B1114" s="6" t="s">
        <v>83</v>
      </c>
      <c r="C1114" s="6" t="s">
        <v>1145</v>
      </c>
      <c r="D1114" s="6">
        <v>24</v>
      </c>
      <c r="E1114" s="24">
        <v>152931.29999999999</v>
      </c>
      <c r="F1114" s="6">
        <v>21</v>
      </c>
      <c r="G1114" s="12">
        <v>5.0000000000000001E-3</v>
      </c>
      <c r="H1114" s="12">
        <v>1.7999999999999999E-2</v>
      </c>
      <c r="I1114" s="12">
        <v>-0.01</v>
      </c>
      <c r="J1114" s="16">
        <f t="shared" si="85"/>
        <v>0.14285714285714279</v>
      </c>
      <c r="K1114" s="15">
        <f t="shared" si="86"/>
        <v>21847.328571428559</v>
      </c>
      <c r="L1114" s="15">
        <f t="shared" si="87"/>
        <v>176766.73547142855</v>
      </c>
      <c r="M1114" s="13" t="str">
        <f t="shared" si="88"/>
        <v>Strategic 3Y</v>
      </c>
      <c r="N1114" s="13" t="str">
        <f t="shared" si="89"/>
        <v>PASS</v>
      </c>
    </row>
    <row r="1115" spans="1:14">
      <c r="A1115" s="11">
        <v>47119</v>
      </c>
      <c r="B1115" s="6" t="s">
        <v>84</v>
      </c>
      <c r="C1115" s="6" t="s">
        <v>1143</v>
      </c>
      <c r="D1115" s="6">
        <v>25</v>
      </c>
      <c r="E1115" s="24">
        <v>467711.59</v>
      </c>
      <c r="F1115" s="6">
        <v>26</v>
      </c>
      <c r="G1115" s="12">
        <v>1.2E-2</v>
      </c>
      <c r="H1115" s="12">
        <v>0.01</v>
      </c>
      <c r="I1115" s="12">
        <v>-0.01</v>
      </c>
      <c r="J1115" s="16">
        <f t="shared" si="85"/>
        <v>-3.8461538461538436E-2</v>
      </c>
      <c r="K1115" s="15">
        <f t="shared" si="86"/>
        <v>-17988.907307692298</v>
      </c>
      <c r="L1115" s="15">
        <f t="shared" si="87"/>
        <v>455335.22177230776</v>
      </c>
      <c r="M1115" s="13" t="str">
        <f t="shared" si="88"/>
        <v>Strategic 3Y</v>
      </c>
      <c r="N1115" s="13" t="str">
        <f t="shared" si="89"/>
        <v>PASS</v>
      </c>
    </row>
    <row r="1116" spans="1:14">
      <c r="A1116" s="11">
        <v>47119</v>
      </c>
      <c r="B1116" s="6" t="s">
        <v>84</v>
      </c>
      <c r="C1116" s="6" t="s">
        <v>1144</v>
      </c>
      <c r="D1116" s="6">
        <v>25</v>
      </c>
      <c r="E1116" s="24">
        <v>182036.46</v>
      </c>
      <c r="F1116" s="6">
        <v>26</v>
      </c>
      <c r="G1116" s="12">
        <v>1.2E-2</v>
      </c>
      <c r="H1116" s="12">
        <v>-4.0000000000000001E-3</v>
      </c>
      <c r="I1116" s="12">
        <v>-0.01</v>
      </c>
      <c r="J1116" s="16">
        <f t="shared" si="85"/>
        <v>-3.8461538461538436E-2</v>
      </c>
      <c r="K1116" s="15">
        <f t="shared" si="86"/>
        <v>-7001.4023076923031</v>
      </c>
      <c r="L1116" s="15">
        <f t="shared" si="87"/>
        <v>174670.98477230768</v>
      </c>
      <c r="M1116" s="13" t="str">
        <f t="shared" si="88"/>
        <v>Strategic 3Y</v>
      </c>
      <c r="N1116" s="13" t="str">
        <f t="shared" si="89"/>
        <v>PASS</v>
      </c>
    </row>
    <row r="1117" spans="1:14">
      <c r="A1117" s="11">
        <v>47119</v>
      </c>
      <c r="B1117" s="6" t="s">
        <v>84</v>
      </c>
      <c r="C1117" s="6" t="s">
        <v>1145</v>
      </c>
      <c r="D1117" s="6">
        <v>25</v>
      </c>
      <c r="E1117" s="24">
        <v>270176.26</v>
      </c>
      <c r="F1117" s="6">
        <v>26</v>
      </c>
      <c r="G1117" s="12">
        <v>1.2E-2</v>
      </c>
      <c r="H1117" s="12">
        <v>1.7999999999999999E-2</v>
      </c>
      <c r="I1117" s="12">
        <v>-0.01</v>
      </c>
      <c r="J1117" s="16">
        <f t="shared" si="85"/>
        <v>-3.8461538461538436E-2</v>
      </c>
      <c r="K1117" s="15">
        <f t="shared" si="86"/>
        <v>-10391.394615384608</v>
      </c>
      <c r="L1117" s="15">
        <f t="shared" si="87"/>
        <v>265188.39058461541</v>
      </c>
      <c r="M1117" s="13" t="str">
        <f t="shared" si="88"/>
        <v>Strategic 3Y</v>
      </c>
      <c r="N1117" s="13" t="str">
        <f t="shared" si="89"/>
        <v>PASS</v>
      </c>
    </row>
    <row r="1118" spans="1:14">
      <c r="A1118" s="11">
        <v>47150</v>
      </c>
      <c r="B1118" s="6" t="s">
        <v>53</v>
      </c>
      <c r="C1118" s="6" t="s">
        <v>1143</v>
      </c>
      <c r="D1118" s="6">
        <v>8</v>
      </c>
      <c r="E1118" s="24">
        <v>184701.33</v>
      </c>
      <c r="F1118" s="6">
        <v>8</v>
      </c>
      <c r="G1118" s="12">
        <v>1.7999999999999999E-2</v>
      </c>
      <c r="H1118" s="12">
        <v>0.01</v>
      </c>
      <c r="I1118" s="12">
        <v>-0.01</v>
      </c>
      <c r="J1118" s="16">
        <f t="shared" si="85"/>
        <v>0</v>
      </c>
      <c r="K1118" s="15">
        <f t="shared" si="86"/>
        <v>0</v>
      </c>
      <c r="L1118" s="15">
        <f t="shared" si="87"/>
        <v>188025.95393999998</v>
      </c>
      <c r="M1118" s="13" t="str">
        <f t="shared" si="88"/>
        <v>Strategic 3Y</v>
      </c>
      <c r="N1118" s="13" t="str">
        <f t="shared" si="89"/>
        <v>PASS</v>
      </c>
    </row>
    <row r="1119" spans="1:14">
      <c r="A1119" s="11">
        <v>47150</v>
      </c>
      <c r="B1119" s="6" t="s">
        <v>53</v>
      </c>
      <c r="C1119" s="6" t="s">
        <v>1144</v>
      </c>
      <c r="D1119" s="6">
        <v>8</v>
      </c>
      <c r="E1119" s="24">
        <v>68199.63</v>
      </c>
      <c r="F1119" s="6">
        <v>8</v>
      </c>
      <c r="G1119" s="12">
        <v>1.7999999999999999E-2</v>
      </c>
      <c r="H1119" s="12">
        <v>-4.0000000000000001E-3</v>
      </c>
      <c r="I1119" s="12">
        <v>-0.01</v>
      </c>
      <c r="J1119" s="16">
        <f t="shared" si="85"/>
        <v>0</v>
      </c>
      <c r="K1119" s="15">
        <f t="shared" si="86"/>
        <v>0</v>
      </c>
      <c r="L1119" s="15">
        <f t="shared" si="87"/>
        <v>68472.428520000001</v>
      </c>
      <c r="M1119" s="13" t="str">
        <f t="shared" si="88"/>
        <v>Strategic 3Y</v>
      </c>
      <c r="N1119" s="13" t="str">
        <f t="shared" si="89"/>
        <v>PASS</v>
      </c>
    </row>
    <row r="1120" spans="1:14">
      <c r="A1120" s="11">
        <v>47150</v>
      </c>
      <c r="B1120" s="6" t="s">
        <v>53</v>
      </c>
      <c r="C1120" s="6" t="s">
        <v>1145</v>
      </c>
      <c r="D1120" s="6">
        <v>8</v>
      </c>
      <c r="E1120" s="24">
        <v>102347.75</v>
      </c>
      <c r="F1120" s="6">
        <v>8</v>
      </c>
      <c r="G1120" s="12">
        <v>1.7999999999999999E-2</v>
      </c>
      <c r="H1120" s="12">
        <v>1.7999999999999999E-2</v>
      </c>
      <c r="I1120" s="12">
        <v>-0.01</v>
      </c>
      <c r="J1120" s="16">
        <f t="shared" si="85"/>
        <v>0</v>
      </c>
      <c r="K1120" s="15">
        <f t="shared" si="86"/>
        <v>0</v>
      </c>
      <c r="L1120" s="15">
        <f t="shared" si="87"/>
        <v>105008.79149999999</v>
      </c>
      <c r="M1120" s="13" t="str">
        <f t="shared" si="88"/>
        <v>Strategic 3Y</v>
      </c>
      <c r="N1120" s="13" t="str">
        <f t="shared" si="89"/>
        <v>PASS</v>
      </c>
    </row>
    <row r="1121" spans="1:14">
      <c r="A1121" s="11">
        <v>47150</v>
      </c>
      <c r="B1121" s="6" t="s">
        <v>57</v>
      </c>
      <c r="C1121" s="6" t="s">
        <v>1143</v>
      </c>
      <c r="D1121" s="6">
        <v>9</v>
      </c>
      <c r="E1121" s="24">
        <v>140888.57</v>
      </c>
      <c r="F1121" s="6">
        <v>10</v>
      </c>
      <c r="G1121" s="12">
        <v>6.0000000000000001E-3</v>
      </c>
      <c r="H1121" s="12">
        <v>0.01</v>
      </c>
      <c r="I1121" s="12">
        <v>-0.01</v>
      </c>
      <c r="J1121" s="16">
        <f t="shared" si="85"/>
        <v>-9.9999999999999978E-2</v>
      </c>
      <c r="K1121" s="15">
        <f t="shared" si="86"/>
        <v>-14088.856999999998</v>
      </c>
      <c r="L1121" s="15">
        <f t="shared" si="87"/>
        <v>127645.04442000001</v>
      </c>
      <c r="M1121" s="13" t="str">
        <f t="shared" si="88"/>
        <v>Strategic 3Y</v>
      </c>
      <c r="N1121" s="13" t="str">
        <f t="shared" si="89"/>
        <v>PASS</v>
      </c>
    </row>
    <row r="1122" spans="1:14">
      <c r="A1122" s="11">
        <v>47150</v>
      </c>
      <c r="B1122" s="6" t="s">
        <v>57</v>
      </c>
      <c r="C1122" s="6" t="s">
        <v>1144</v>
      </c>
      <c r="D1122" s="6">
        <v>9</v>
      </c>
      <c r="E1122" s="24">
        <v>59838.95</v>
      </c>
      <c r="F1122" s="6">
        <v>10</v>
      </c>
      <c r="G1122" s="12">
        <v>6.0000000000000001E-3</v>
      </c>
      <c r="H1122" s="12">
        <v>-4.0000000000000001E-3</v>
      </c>
      <c r="I1122" s="12">
        <v>-0.01</v>
      </c>
      <c r="J1122" s="16">
        <f t="shared" si="85"/>
        <v>-9.9999999999999978E-2</v>
      </c>
      <c r="K1122" s="15">
        <f t="shared" si="86"/>
        <v>-5983.8949999999986</v>
      </c>
      <c r="L1122" s="15">
        <f t="shared" si="87"/>
        <v>53376.343399999998</v>
      </c>
      <c r="M1122" s="13" t="str">
        <f t="shared" si="88"/>
        <v>Strategic 3Y</v>
      </c>
      <c r="N1122" s="13" t="str">
        <f t="shared" si="89"/>
        <v>PASS</v>
      </c>
    </row>
    <row r="1123" spans="1:14">
      <c r="A1123" s="11">
        <v>47150</v>
      </c>
      <c r="B1123" s="6" t="s">
        <v>57</v>
      </c>
      <c r="C1123" s="6" t="s">
        <v>1145</v>
      </c>
      <c r="D1123" s="6">
        <v>9</v>
      </c>
      <c r="E1123" s="24">
        <v>78692.740000000005</v>
      </c>
      <c r="F1123" s="6">
        <v>10</v>
      </c>
      <c r="G1123" s="12">
        <v>6.0000000000000001E-3</v>
      </c>
      <c r="H1123" s="12">
        <v>1.7999999999999999E-2</v>
      </c>
      <c r="I1123" s="12">
        <v>-0.01</v>
      </c>
      <c r="J1123" s="16">
        <f t="shared" si="85"/>
        <v>-9.9999999999999978E-2</v>
      </c>
      <c r="K1123" s="15">
        <f t="shared" si="86"/>
        <v>-7869.2739999999985</v>
      </c>
      <c r="L1123" s="15">
        <f t="shared" si="87"/>
        <v>71925.164359999995</v>
      </c>
      <c r="M1123" s="13" t="str">
        <f t="shared" si="88"/>
        <v>Strategic 3Y</v>
      </c>
      <c r="N1123" s="13" t="str">
        <f t="shared" si="89"/>
        <v>PASS</v>
      </c>
    </row>
    <row r="1124" spans="1:14">
      <c r="A1124" s="11">
        <v>47150</v>
      </c>
      <c r="B1124" s="6" t="s">
        <v>61</v>
      </c>
      <c r="C1124" s="6" t="s">
        <v>1143</v>
      </c>
      <c r="D1124" s="6">
        <v>9</v>
      </c>
      <c r="E1124" s="24">
        <v>118582.67</v>
      </c>
      <c r="F1124" s="6">
        <v>8</v>
      </c>
      <c r="G1124" s="12">
        <v>0</v>
      </c>
      <c r="H1124" s="12">
        <v>0.01</v>
      </c>
      <c r="I1124" s="12">
        <v>-0.01</v>
      </c>
      <c r="J1124" s="16">
        <f t="shared" si="85"/>
        <v>0.125</v>
      </c>
      <c r="K1124" s="15">
        <f t="shared" si="86"/>
        <v>14822.83375</v>
      </c>
      <c r="L1124" s="15">
        <f t="shared" si="87"/>
        <v>133405.50375</v>
      </c>
      <c r="M1124" s="13" t="str">
        <f t="shared" si="88"/>
        <v>Strategic 3Y</v>
      </c>
      <c r="N1124" s="13" t="str">
        <f t="shared" si="89"/>
        <v>PASS</v>
      </c>
    </row>
    <row r="1125" spans="1:14">
      <c r="A1125" s="11">
        <v>47150</v>
      </c>
      <c r="B1125" s="6" t="s">
        <v>61</v>
      </c>
      <c r="C1125" s="6" t="s">
        <v>1144</v>
      </c>
      <c r="D1125" s="6">
        <v>9</v>
      </c>
      <c r="E1125" s="24">
        <v>48622.66</v>
      </c>
      <c r="F1125" s="6">
        <v>8</v>
      </c>
      <c r="G1125" s="12">
        <v>0</v>
      </c>
      <c r="H1125" s="12">
        <v>-4.0000000000000001E-3</v>
      </c>
      <c r="I1125" s="12">
        <v>-0.01</v>
      </c>
      <c r="J1125" s="16">
        <f t="shared" si="85"/>
        <v>0.125</v>
      </c>
      <c r="K1125" s="15">
        <f t="shared" si="86"/>
        <v>6077.8325000000004</v>
      </c>
      <c r="L1125" s="15">
        <f t="shared" si="87"/>
        <v>54019.775260000009</v>
      </c>
      <c r="M1125" s="13" t="str">
        <f t="shared" si="88"/>
        <v>Strategic 3Y</v>
      </c>
      <c r="N1125" s="13" t="str">
        <f t="shared" si="89"/>
        <v>PASS</v>
      </c>
    </row>
    <row r="1126" spans="1:14">
      <c r="A1126" s="11">
        <v>47150</v>
      </c>
      <c r="B1126" s="6" t="s">
        <v>61</v>
      </c>
      <c r="C1126" s="6" t="s">
        <v>1145</v>
      </c>
      <c r="D1126" s="6">
        <v>9</v>
      </c>
      <c r="E1126" s="24">
        <v>65137.17</v>
      </c>
      <c r="F1126" s="6">
        <v>8</v>
      </c>
      <c r="G1126" s="12">
        <v>0</v>
      </c>
      <c r="H1126" s="12">
        <v>1.7999999999999999E-2</v>
      </c>
      <c r="I1126" s="12">
        <v>-0.01</v>
      </c>
      <c r="J1126" s="16">
        <f t="shared" si="85"/>
        <v>0.125</v>
      </c>
      <c r="K1126" s="15">
        <f t="shared" si="86"/>
        <v>8142.1462499999998</v>
      </c>
      <c r="L1126" s="15">
        <f t="shared" si="87"/>
        <v>73800.413610000003</v>
      </c>
      <c r="M1126" s="13" t="str">
        <f t="shared" si="88"/>
        <v>Strategic 3Y</v>
      </c>
      <c r="N1126" s="13" t="str">
        <f t="shared" si="89"/>
        <v>PASS</v>
      </c>
    </row>
    <row r="1127" spans="1:14">
      <c r="A1127" s="11">
        <v>47150</v>
      </c>
      <c r="B1127" s="6" t="s">
        <v>65</v>
      </c>
      <c r="C1127" s="6" t="s">
        <v>1143</v>
      </c>
      <c r="D1127" s="6">
        <v>14</v>
      </c>
      <c r="E1127" s="24">
        <v>319231.34999999998</v>
      </c>
      <c r="F1127" s="6">
        <v>16</v>
      </c>
      <c r="G1127" s="12">
        <v>0.02</v>
      </c>
      <c r="H1127" s="12">
        <v>0.01</v>
      </c>
      <c r="I1127" s="12">
        <v>-0.01</v>
      </c>
      <c r="J1127" s="16">
        <f t="shared" si="85"/>
        <v>-0.125</v>
      </c>
      <c r="K1127" s="15">
        <f t="shared" si="86"/>
        <v>-39903.918749999997</v>
      </c>
      <c r="L1127" s="15">
        <f t="shared" si="87"/>
        <v>285712.05824999994</v>
      </c>
      <c r="M1127" s="13" t="str">
        <f t="shared" si="88"/>
        <v>Strategic 3Y</v>
      </c>
      <c r="N1127" s="13" t="str">
        <f t="shared" si="89"/>
        <v>PASS</v>
      </c>
    </row>
    <row r="1128" spans="1:14">
      <c r="A1128" s="11">
        <v>47150</v>
      </c>
      <c r="B1128" s="6" t="s">
        <v>65</v>
      </c>
      <c r="C1128" s="6" t="s">
        <v>1144</v>
      </c>
      <c r="D1128" s="6">
        <v>14</v>
      </c>
      <c r="E1128" s="24">
        <v>113595.69</v>
      </c>
      <c r="F1128" s="6">
        <v>16</v>
      </c>
      <c r="G1128" s="12">
        <v>0.02</v>
      </c>
      <c r="H1128" s="12">
        <v>-4.0000000000000001E-3</v>
      </c>
      <c r="I1128" s="12">
        <v>-0.01</v>
      </c>
      <c r="J1128" s="16">
        <f t="shared" si="85"/>
        <v>-0.125</v>
      </c>
      <c r="K1128" s="15">
        <f t="shared" si="86"/>
        <v>-14199.46125</v>
      </c>
      <c r="L1128" s="15">
        <f t="shared" si="87"/>
        <v>100077.80289000001</v>
      </c>
      <c r="M1128" s="13" t="str">
        <f t="shared" si="88"/>
        <v>Strategic 3Y</v>
      </c>
      <c r="N1128" s="13" t="str">
        <f t="shared" si="89"/>
        <v>PASS</v>
      </c>
    </row>
    <row r="1129" spans="1:14">
      <c r="A1129" s="11">
        <v>47150</v>
      </c>
      <c r="B1129" s="6" t="s">
        <v>65</v>
      </c>
      <c r="C1129" s="6" t="s">
        <v>1145</v>
      </c>
      <c r="D1129" s="6">
        <v>14</v>
      </c>
      <c r="E1129" s="24">
        <v>180808.29</v>
      </c>
      <c r="F1129" s="6">
        <v>16</v>
      </c>
      <c r="G1129" s="12">
        <v>0.02</v>
      </c>
      <c r="H1129" s="12">
        <v>1.7999999999999999E-2</v>
      </c>
      <c r="I1129" s="12">
        <v>-0.01</v>
      </c>
      <c r="J1129" s="16">
        <f t="shared" si="85"/>
        <v>-0.125</v>
      </c>
      <c r="K1129" s="15">
        <f t="shared" si="86"/>
        <v>-22601.036250000001</v>
      </c>
      <c r="L1129" s="15">
        <f t="shared" si="87"/>
        <v>163269.88587</v>
      </c>
      <c r="M1129" s="13" t="str">
        <f t="shared" si="88"/>
        <v>Strategic 3Y</v>
      </c>
      <c r="N1129" s="13" t="str">
        <f t="shared" si="89"/>
        <v>PASS</v>
      </c>
    </row>
    <row r="1130" spans="1:14">
      <c r="A1130" s="11">
        <v>47150</v>
      </c>
      <c r="B1130" s="6" t="s">
        <v>68</v>
      </c>
      <c r="C1130" s="6" t="s">
        <v>1143</v>
      </c>
      <c r="D1130" s="6">
        <v>20</v>
      </c>
      <c r="E1130" s="24">
        <v>319473.51</v>
      </c>
      <c r="F1130" s="6">
        <v>18</v>
      </c>
      <c r="G1130" s="12">
        <v>0</v>
      </c>
      <c r="H1130" s="12">
        <v>0.01</v>
      </c>
      <c r="I1130" s="12">
        <v>-0.01</v>
      </c>
      <c r="J1130" s="16">
        <f t="shared" si="85"/>
        <v>0.11111111111111116</v>
      </c>
      <c r="K1130" s="15">
        <f t="shared" si="86"/>
        <v>35497.056666666685</v>
      </c>
      <c r="L1130" s="15">
        <f t="shared" si="87"/>
        <v>354970.56666666671</v>
      </c>
      <c r="M1130" s="13" t="str">
        <f t="shared" si="88"/>
        <v>Strategic 3Y</v>
      </c>
      <c r="N1130" s="13" t="str">
        <f t="shared" si="89"/>
        <v>PASS</v>
      </c>
    </row>
    <row r="1131" spans="1:14">
      <c r="A1131" s="11">
        <v>47150</v>
      </c>
      <c r="B1131" s="6" t="s">
        <v>68</v>
      </c>
      <c r="C1131" s="6" t="s">
        <v>1144</v>
      </c>
      <c r="D1131" s="6">
        <v>20</v>
      </c>
      <c r="E1131" s="24">
        <v>101695.02</v>
      </c>
      <c r="F1131" s="6">
        <v>18</v>
      </c>
      <c r="G1131" s="12">
        <v>0</v>
      </c>
      <c r="H1131" s="12">
        <v>-4.0000000000000001E-3</v>
      </c>
      <c r="I1131" s="12">
        <v>-0.01</v>
      </c>
      <c r="J1131" s="16">
        <f t="shared" si="85"/>
        <v>0.11111111111111116</v>
      </c>
      <c r="K1131" s="15">
        <f t="shared" si="86"/>
        <v>11299.446666666672</v>
      </c>
      <c r="L1131" s="15">
        <f t="shared" si="87"/>
        <v>111570.73638666667</v>
      </c>
      <c r="M1131" s="13" t="str">
        <f t="shared" si="88"/>
        <v>Strategic 3Y</v>
      </c>
      <c r="N1131" s="13" t="str">
        <f t="shared" si="89"/>
        <v>PASS</v>
      </c>
    </row>
    <row r="1132" spans="1:14">
      <c r="A1132" s="11">
        <v>47150</v>
      </c>
      <c r="B1132" s="6" t="s">
        <v>68</v>
      </c>
      <c r="C1132" s="6" t="s">
        <v>1145</v>
      </c>
      <c r="D1132" s="6">
        <v>20</v>
      </c>
      <c r="E1132" s="24">
        <v>137392.89000000001</v>
      </c>
      <c r="F1132" s="6">
        <v>18</v>
      </c>
      <c r="G1132" s="12">
        <v>0</v>
      </c>
      <c r="H1132" s="12">
        <v>1.7999999999999999E-2</v>
      </c>
      <c r="I1132" s="12">
        <v>-0.01</v>
      </c>
      <c r="J1132" s="16">
        <f t="shared" si="85"/>
        <v>0.11111111111111116</v>
      </c>
      <c r="K1132" s="15">
        <f t="shared" si="86"/>
        <v>15265.876666666674</v>
      </c>
      <c r="L1132" s="15">
        <f t="shared" si="87"/>
        <v>153757.90978666669</v>
      </c>
      <c r="M1132" s="13" t="str">
        <f t="shared" si="88"/>
        <v>Strategic 3Y</v>
      </c>
      <c r="N1132" s="13" t="str">
        <f t="shared" si="89"/>
        <v>PASS</v>
      </c>
    </row>
    <row r="1133" spans="1:14">
      <c r="A1133" s="11">
        <v>47150</v>
      </c>
      <c r="B1133" s="6" t="s">
        <v>71</v>
      </c>
      <c r="C1133" s="6" t="s">
        <v>1143</v>
      </c>
      <c r="D1133" s="6">
        <v>13</v>
      </c>
      <c r="E1133" s="24">
        <v>180229.4</v>
      </c>
      <c r="F1133" s="6">
        <v>14</v>
      </c>
      <c r="G1133" s="12">
        <v>8.0000000000000002E-3</v>
      </c>
      <c r="H1133" s="12">
        <v>0.01</v>
      </c>
      <c r="I1133" s="12">
        <v>-0.01</v>
      </c>
      <c r="J1133" s="16">
        <f t="shared" si="85"/>
        <v>-7.1428571428571397E-2</v>
      </c>
      <c r="K1133" s="15">
        <f t="shared" si="86"/>
        <v>-12873.528571428566</v>
      </c>
      <c r="L1133" s="15">
        <f t="shared" si="87"/>
        <v>168797.70662857144</v>
      </c>
      <c r="M1133" s="13" t="str">
        <f t="shared" si="88"/>
        <v>Strategic 3Y</v>
      </c>
      <c r="N1133" s="13" t="str">
        <f t="shared" si="89"/>
        <v>PASS</v>
      </c>
    </row>
    <row r="1134" spans="1:14">
      <c r="A1134" s="11">
        <v>47150</v>
      </c>
      <c r="B1134" s="6" t="s">
        <v>71</v>
      </c>
      <c r="C1134" s="6" t="s">
        <v>1144</v>
      </c>
      <c r="D1134" s="6">
        <v>13</v>
      </c>
      <c r="E1134" s="24">
        <v>79121.36</v>
      </c>
      <c r="F1134" s="6">
        <v>14</v>
      </c>
      <c r="G1134" s="12">
        <v>8.0000000000000002E-3</v>
      </c>
      <c r="H1134" s="12">
        <v>-4.0000000000000001E-3</v>
      </c>
      <c r="I1134" s="12">
        <v>-0.01</v>
      </c>
      <c r="J1134" s="16">
        <f t="shared" si="85"/>
        <v>-7.1428571428571397E-2</v>
      </c>
      <c r="K1134" s="15">
        <f t="shared" si="86"/>
        <v>-5651.5257142857117</v>
      </c>
      <c r="L1134" s="15">
        <f t="shared" si="87"/>
        <v>72995.106125714286</v>
      </c>
      <c r="M1134" s="13" t="str">
        <f t="shared" si="88"/>
        <v>Strategic 3Y</v>
      </c>
      <c r="N1134" s="13" t="str">
        <f t="shared" si="89"/>
        <v>PASS</v>
      </c>
    </row>
    <row r="1135" spans="1:14">
      <c r="A1135" s="11">
        <v>47150</v>
      </c>
      <c r="B1135" s="6" t="s">
        <v>71</v>
      </c>
      <c r="C1135" s="6" t="s">
        <v>1145</v>
      </c>
      <c r="D1135" s="6">
        <v>13</v>
      </c>
      <c r="E1135" s="24">
        <v>111584.53</v>
      </c>
      <c r="F1135" s="6">
        <v>14</v>
      </c>
      <c r="G1135" s="12">
        <v>8.0000000000000002E-3</v>
      </c>
      <c r="H1135" s="12">
        <v>1.7999999999999999E-2</v>
      </c>
      <c r="I1135" s="12">
        <v>-0.01</v>
      </c>
      <c r="J1135" s="16">
        <f t="shared" si="85"/>
        <v>-7.1428571428571397E-2</v>
      </c>
      <c r="K1135" s="15">
        <f t="shared" si="86"/>
        <v>-7970.3235714285674</v>
      </c>
      <c r="L1135" s="15">
        <f t="shared" si="87"/>
        <v>105399.55890857143</v>
      </c>
      <c r="M1135" s="13" t="str">
        <f t="shared" si="88"/>
        <v>Strategic 3Y</v>
      </c>
      <c r="N1135" s="13" t="str">
        <f t="shared" si="89"/>
        <v>PASS</v>
      </c>
    </row>
    <row r="1136" spans="1:14">
      <c r="A1136" s="11">
        <v>47150</v>
      </c>
      <c r="B1136" s="6" t="s">
        <v>74</v>
      </c>
      <c r="C1136" s="6" t="s">
        <v>1143</v>
      </c>
      <c r="D1136" s="6">
        <v>61</v>
      </c>
      <c r="E1136" s="24">
        <v>1155100.57</v>
      </c>
      <c r="F1136" s="6">
        <v>57</v>
      </c>
      <c r="G1136" s="12">
        <v>0.01</v>
      </c>
      <c r="H1136" s="12">
        <v>0.01</v>
      </c>
      <c r="I1136" s="12">
        <v>-0.01</v>
      </c>
      <c r="J1136" s="16">
        <f t="shared" si="85"/>
        <v>7.0175438596491224E-2</v>
      </c>
      <c r="K1136" s="15">
        <f t="shared" si="86"/>
        <v>81059.689122807016</v>
      </c>
      <c r="L1136" s="15">
        <f t="shared" si="87"/>
        <v>1247711.2648228072</v>
      </c>
      <c r="M1136" s="13" t="str">
        <f t="shared" si="88"/>
        <v>Strategic 3Y</v>
      </c>
      <c r="N1136" s="13" t="str">
        <f t="shared" si="89"/>
        <v>PASS</v>
      </c>
    </row>
    <row r="1137" spans="1:14">
      <c r="A1137" s="11">
        <v>47150</v>
      </c>
      <c r="B1137" s="6" t="s">
        <v>74</v>
      </c>
      <c r="C1137" s="6" t="s">
        <v>1144</v>
      </c>
      <c r="D1137" s="6">
        <v>61</v>
      </c>
      <c r="E1137" s="24">
        <v>465247.26</v>
      </c>
      <c r="F1137" s="6">
        <v>57</v>
      </c>
      <c r="G1137" s="12">
        <v>0.01</v>
      </c>
      <c r="H1137" s="12">
        <v>-4.0000000000000001E-3</v>
      </c>
      <c r="I1137" s="12">
        <v>-0.01</v>
      </c>
      <c r="J1137" s="16">
        <f t="shared" si="85"/>
        <v>7.0175438596491224E-2</v>
      </c>
      <c r="K1137" s="15">
        <f t="shared" si="86"/>
        <v>32648.930526315788</v>
      </c>
      <c r="L1137" s="15">
        <f t="shared" si="87"/>
        <v>496035.20148631581</v>
      </c>
      <c r="M1137" s="13" t="str">
        <f t="shared" si="88"/>
        <v>Strategic 3Y</v>
      </c>
      <c r="N1137" s="13" t="str">
        <f t="shared" si="89"/>
        <v>PASS</v>
      </c>
    </row>
    <row r="1138" spans="1:14">
      <c r="A1138" s="11">
        <v>47150</v>
      </c>
      <c r="B1138" s="6" t="s">
        <v>74</v>
      </c>
      <c r="C1138" s="6" t="s">
        <v>1145</v>
      </c>
      <c r="D1138" s="6">
        <v>61</v>
      </c>
      <c r="E1138" s="24">
        <v>740526.82</v>
      </c>
      <c r="F1138" s="6">
        <v>57</v>
      </c>
      <c r="G1138" s="12">
        <v>0.01</v>
      </c>
      <c r="H1138" s="12">
        <v>1.7999999999999999E-2</v>
      </c>
      <c r="I1138" s="12">
        <v>-0.01</v>
      </c>
      <c r="J1138" s="16">
        <f t="shared" si="85"/>
        <v>7.0175438596491224E-2</v>
      </c>
      <c r="K1138" s="15">
        <f t="shared" si="86"/>
        <v>51966.794385964902</v>
      </c>
      <c r="L1138" s="15">
        <f t="shared" si="87"/>
        <v>805823.09714596486</v>
      </c>
      <c r="M1138" s="13" t="str">
        <f t="shared" si="88"/>
        <v>Strategic 3Y</v>
      </c>
      <c r="N1138" s="13" t="str">
        <f t="shared" si="89"/>
        <v>PASS</v>
      </c>
    </row>
    <row r="1139" spans="1:14">
      <c r="A1139" s="11">
        <v>47150</v>
      </c>
      <c r="B1139" s="6" t="s">
        <v>77</v>
      </c>
      <c r="C1139" s="6" t="s">
        <v>1143</v>
      </c>
      <c r="D1139" s="6">
        <v>16</v>
      </c>
      <c r="E1139" s="24">
        <v>260423.63</v>
      </c>
      <c r="F1139" s="6">
        <v>15</v>
      </c>
      <c r="G1139" s="12">
        <v>6.0000000000000001E-3</v>
      </c>
      <c r="H1139" s="12">
        <v>0.01</v>
      </c>
      <c r="I1139" s="12">
        <v>-0.01</v>
      </c>
      <c r="J1139" s="16">
        <f t="shared" si="85"/>
        <v>6.6666666666666652E-2</v>
      </c>
      <c r="K1139" s="15">
        <f t="shared" si="86"/>
        <v>17361.57533333333</v>
      </c>
      <c r="L1139" s="15">
        <f t="shared" si="87"/>
        <v>279347.74711333337</v>
      </c>
      <c r="M1139" s="13" t="str">
        <f t="shared" si="88"/>
        <v>Strategic 3Y</v>
      </c>
      <c r="N1139" s="13" t="str">
        <f t="shared" si="89"/>
        <v>PASS</v>
      </c>
    </row>
    <row r="1140" spans="1:14">
      <c r="A1140" s="11">
        <v>47150</v>
      </c>
      <c r="B1140" s="6" t="s">
        <v>77</v>
      </c>
      <c r="C1140" s="6" t="s">
        <v>1144</v>
      </c>
      <c r="D1140" s="6">
        <v>16</v>
      </c>
      <c r="E1140" s="24">
        <v>102090.86</v>
      </c>
      <c r="F1140" s="6">
        <v>15</v>
      </c>
      <c r="G1140" s="12">
        <v>6.0000000000000001E-3</v>
      </c>
      <c r="H1140" s="12">
        <v>-4.0000000000000001E-3</v>
      </c>
      <c r="I1140" s="12">
        <v>-0.01</v>
      </c>
      <c r="J1140" s="16">
        <f t="shared" si="85"/>
        <v>6.6666666666666652E-2</v>
      </c>
      <c r="K1140" s="15">
        <f t="shared" si="86"/>
        <v>6806.0573333333323</v>
      </c>
      <c r="L1140" s="15">
        <f t="shared" si="87"/>
        <v>108080.19045333333</v>
      </c>
      <c r="M1140" s="13" t="str">
        <f t="shared" si="88"/>
        <v>Strategic 3Y</v>
      </c>
      <c r="N1140" s="13" t="str">
        <f t="shared" si="89"/>
        <v>PASS</v>
      </c>
    </row>
    <row r="1141" spans="1:14">
      <c r="A1141" s="11">
        <v>47150</v>
      </c>
      <c r="B1141" s="6" t="s">
        <v>77</v>
      </c>
      <c r="C1141" s="6" t="s">
        <v>1145</v>
      </c>
      <c r="D1141" s="6">
        <v>16</v>
      </c>
      <c r="E1141" s="24">
        <v>145943.95000000001</v>
      </c>
      <c r="F1141" s="6">
        <v>15</v>
      </c>
      <c r="G1141" s="12">
        <v>6.0000000000000001E-3</v>
      </c>
      <c r="H1141" s="12">
        <v>1.7999999999999999E-2</v>
      </c>
      <c r="I1141" s="12">
        <v>-0.01</v>
      </c>
      <c r="J1141" s="16">
        <f t="shared" si="85"/>
        <v>6.6666666666666652E-2</v>
      </c>
      <c r="K1141" s="15">
        <f t="shared" si="86"/>
        <v>9729.5966666666645</v>
      </c>
      <c r="L1141" s="15">
        <f t="shared" si="87"/>
        <v>157716.7619666667</v>
      </c>
      <c r="M1141" s="13" t="str">
        <f t="shared" si="88"/>
        <v>Strategic 3Y</v>
      </c>
      <c r="N1141" s="13" t="str">
        <f t="shared" si="89"/>
        <v>PASS</v>
      </c>
    </row>
    <row r="1142" spans="1:14">
      <c r="A1142" s="11">
        <v>47150</v>
      </c>
      <c r="B1142" s="6" t="s">
        <v>80</v>
      </c>
      <c r="C1142" s="6" t="s">
        <v>1143</v>
      </c>
      <c r="D1142" s="6">
        <v>19</v>
      </c>
      <c r="E1142" s="24">
        <v>388246.05</v>
      </c>
      <c r="F1142" s="6">
        <v>18</v>
      </c>
      <c r="G1142" s="12">
        <v>4.0000000000000001E-3</v>
      </c>
      <c r="H1142" s="12">
        <v>0.01</v>
      </c>
      <c r="I1142" s="12">
        <v>-0.01</v>
      </c>
      <c r="J1142" s="16">
        <f t="shared" si="85"/>
        <v>5.555555555555558E-2</v>
      </c>
      <c r="K1142" s="15">
        <f t="shared" si="86"/>
        <v>21569.225000000009</v>
      </c>
      <c r="L1142" s="15">
        <f t="shared" si="87"/>
        <v>411368.25920000003</v>
      </c>
      <c r="M1142" s="13" t="str">
        <f t="shared" si="88"/>
        <v>Strategic 3Y</v>
      </c>
      <c r="N1142" s="13" t="str">
        <f t="shared" si="89"/>
        <v>PASS</v>
      </c>
    </row>
    <row r="1143" spans="1:14">
      <c r="A1143" s="11">
        <v>47150</v>
      </c>
      <c r="B1143" s="6" t="s">
        <v>80</v>
      </c>
      <c r="C1143" s="6" t="s">
        <v>1144</v>
      </c>
      <c r="D1143" s="6">
        <v>19</v>
      </c>
      <c r="E1143" s="24">
        <v>126467.06</v>
      </c>
      <c r="F1143" s="6">
        <v>18</v>
      </c>
      <c r="G1143" s="12">
        <v>4.0000000000000001E-3</v>
      </c>
      <c r="H1143" s="12">
        <v>-4.0000000000000001E-3</v>
      </c>
      <c r="I1143" s="12">
        <v>-0.01</v>
      </c>
      <c r="J1143" s="16">
        <f t="shared" si="85"/>
        <v>5.555555555555558E-2</v>
      </c>
      <c r="K1143" s="15">
        <f t="shared" si="86"/>
        <v>7025.9477777777811</v>
      </c>
      <c r="L1143" s="15">
        <f t="shared" si="87"/>
        <v>132228.33717777778</v>
      </c>
      <c r="M1143" s="13" t="str">
        <f t="shared" si="88"/>
        <v>Strategic 3Y</v>
      </c>
      <c r="N1143" s="13" t="str">
        <f t="shared" si="89"/>
        <v>PASS</v>
      </c>
    </row>
    <row r="1144" spans="1:14">
      <c r="A1144" s="11">
        <v>47150</v>
      </c>
      <c r="B1144" s="6" t="s">
        <v>80</v>
      </c>
      <c r="C1144" s="6" t="s">
        <v>1145</v>
      </c>
      <c r="D1144" s="6">
        <v>19</v>
      </c>
      <c r="E1144" s="24">
        <v>214197.45</v>
      </c>
      <c r="F1144" s="6">
        <v>18</v>
      </c>
      <c r="G1144" s="12">
        <v>4.0000000000000001E-3</v>
      </c>
      <c r="H1144" s="12">
        <v>1.7999999999999999E-2</v>
      </c>
      <c r="I1144" s="12">
        <v>-0.01</v>
      </c>
      <c r="J1144" s="16">
        <f t="shared" si="85"/>
        <v>5.555555555555558E-2</v>
      </c>
      <c r="K1144" s="15">
        <f t="shared" si="86"/>
        <v>11899.858333333339</v>
      </c>
      <c r="L1144" s="15">
        <f t="shared" si="87"/>
        <v>228667.67773333334</v>
      </c>
      <c r="M1144" s="13" t="str">
        <f t="shared" si="88"/>
        <v>Strategic 3Y</v>
      </c>
      <c r="N1144" s="13" t="str">
        <f t="shared" si="89"/>
        <v>PASS</v>
      </c>
    </row>
    <row r="1145" spans="1:14">
      <c r="A1145" s="11">
        <v>47150</v>
      </c>
      <c r="B1145" s="6" t="s">
        <v>82</v>
      </c>
      <c r="C1145" s="6" t="s">
        <v>1143</v>
      </c>
      <c r="D1145" s="6">
        <v>20</v>
      </c>
      <c r="E1145" s="24">
        <v>333658.87</v>
      </c>
      <c r="F1145" s="6">
        <v>17</v>
      </c>
      <c r="G1145" s="12">
        <v>1.4999999999999999E-2</v>
      </c>
      <c r="H1145" s="12">
        <v>0.01</v>
      </c>
      <c r="I1145" s="12">
        <v>-0.01</v>
      </c>
      <c r="J1145" s="16">
        <f t="shared" si="85"/>
        <v>0.17647058823529416</v>
      </c>
      <c r="K1145" s="15">
        <f t="shared" si="86"/>
        <v>58880.977058823541</v>
      </c>
      <c r="L1145" s="15">
        <f t="shared" si="87"/>
        <v>397544.73010882357</v>
      </c>
      <c r="M1145" s="13" t="str">
        <f t="shared" si="88"/>
        <v>Strategic 3Y</v>
      </c>
      <c r="N1145" s="13" t="str">
        <f t="shared" si="89"/>
        <v>PASS</v>
      </c>
    </row>
    <row r="1146" spans="1:14">
      <c r="A1146" s="11">
        <v>47150</v>
      </c>
      <c r="B1146" s="6" t="s">
        <v>82</v>
      </c>
      <c r="C1146" s="6" t="s">
        <v>1144</v>
      </c>
      <c r="D1146" s="6">
        <v>20</v>
      </c>
      <c r="E1146" s="24">
        <v>113610.97</v>
      </c>
      <c r="F1146" s="6">
        <v>17</v>
      </c>
      <c r="G1146" s="12">
        <v>1.4999999999999999E-2</v>
      </c>
      <c r="H1146" s="12">
        <v>-4.0000000000000001E-3</v>
      </c>
      <c r="I1146" s="12">
        <v>-0.01</v>
      </c>
      <c r="J1146" s="16">
        <f t="shared" si="85"/>
        <v>0.17647058823529416</v>
      </c>
      <c r="K1146" s="15">
        <f t="shared" si="86"/>
        <v>20048.994705882356</v>
      </c>
      <c r="L1146" s="15">
        <f t="shared" si="87"/>
        <v>133773.57567588237</v>
      </c>
      <c r="M1146" s="13" t="str">
        <f t="shared" si="88"/>
        <v>Strategic 3Y</v>
      </c>
      <c r="N1146" s="13" t="str">
        <f t="shared" si="89"/>
        <v>PASS</v>
      </c>
    </row>
    <row r="1147" spans="1:14">
      <c r="A1147" s="11">
        <v>47150</v>
      </c>
      <c r="B1147" s="6" t="s">
        <v>82</v>
      </c>
      <c r="C1147" s="6" t="s">
        <v>1145</v>
      </c>
      <c r="D1147" s="6">
        <v>20</v>
      </c>
      <c r="E1147" s="24">
        <v>180991</v>
      </c>
      <c r="F1147" s="6">
        <v>17</v>
      </c>
      <c r="G1147" s="12">
        <v>1.4999999999999999E-2</v>
      </c>
      <c r="H1147" s="12">
        <v>1.7999999999999999E-2</v>
      </c>
      <c r="I1147" s="12">
        <v>-0.01</v>
      </c>
      <c r="J1147" s="16">
        <f t="shared" si="85"/>
        <v>0.17647058823529416</v>
      </c>
      <c r="K1147" s="15">
        <f t="shared" si="86"/>
        <v>31939.588235294126</v>
      </c>
      <c r="L1147" s="15">
        <f t="shared" si="87"/>
        <v>217093.38123529413</v>
      </c>
      <c r="M1147" s="13" t="str">
        <f t="shared" si="88"/>
        <v>Strategic 3Y</v>
      </c>
      <c r="N1147" s="13" t="str">
        <f t="shared" si="89"/>
        <v>PASS</v>
      </c>
    </row>
    <row r="1148" spans="1:14">
      <c r="A1148" s="11">
        <v>47150</v>
      </c>
      <c r="B1148" s="6" t="s">
        <v>83</v>
      </c>
      <c r="C1148" s="6" t="s">
        <v>1143</v>
      </c>
      <c r="D1148" s="6">
        <v>24</v>
      </c>
      <c r="E1148" s="24">
        <v>473899.55</v>
      </c>
      <c r="F1148" s="6">
        <v>21</v>
      </c>
      <c r="G1148" s="12">
        <v>5.0000000000000001E-3</v>
      </c>
      <c r="H1148" s="12">
        <v>0.01</v>
      </c>
      <c r="I1148" s="12">
        <v>-0.01</v>
      </c>
      <c r="J1148" s="16">
        <f t="shared" si="85"/>
        <v>0.14285714285714279</v>
      </c>
      <c r="K1148" s="15">
        <f t="shared" si="86"/>
        <v>67699.93571428569</v>
      </c>
      <c r="L1148" s="15">
        <f t="shared" si="87"/>
        <v>543968.98346428561</v>
      </c>
      <c r="M1148" s="13" t="str">
        <f t="shared" si="88"/>
        <v>Strategic 3Y</v>
      </c>
      <c r="N1148" s="13" t="str">
        <f t="shared" si="89"/>
        <v>PASS</v>
      </c>
    </row>
    <row r="1149" spans="1:14">
      <c r="A1149" s="11">
        <v>47150</v>
      </c>
      <c r="B1149" s="6" t="s">
        <v>83</v>
      </c>
      <c r="C1149" s="6" t="s">
        <v>1144</v>
      </c>
      <c r="D1149" s="6">
        <v>24</v>
      </c>
      <c r="E1149" s="24">
        <v>169821.42</v>
      </c>
      <c r="F1149" s="6">
        <v>21</v>
      </c>
      <c r="G1149" s="12">
        <v>5.0000000000000001E-3</v>
      </c>
      <c r="H1149" s="12">
        <v>-4.0000000000000001E-3</v>
      </c>
      <c r="I1149" s="12">
        <v>-0.01</v>
      </c>
      <c r="J1149" s="16">
        <f t="shared" si="85"/>
        <v>0.14285714285714279</v>
      </c>
      <c r="K1149" s="15">
        <f t="shared" si="86"/>
        <v>24260.202857142849</v>
      </c>
      <c r="L1149" s="15">
        <f t="shared" si="87"/>
        <v>192553.23007714286</v>
      </c>
      <c r="M1149" s="13" t="str">
        <f t="shared" si="88"/>
        <v>Strategic 3Y</v>
      </c>
      <c r="N1149" s="13" t="str">
        <f t="shared" si="89"/>
        <v>PASS</v>
      </c>
    </row>
    <row r="1150" spans="1:14">
      <c r="A1150" s="11">
        <v>47150</v>
      </c>
      <c r="B1150" s="6" t="s">
        <v>83</v>
      </c>
      <c r="C1150" s="6" t="s">
        <v>1145</v>
      </c>
      <c r="D1150" s="6">
        <v>24</v>
      </c>
      <c r="E1150" s="24">
        <v>228602.46</v>
      </c>
      <c r="F1150" s="6">
        <v>21</v>
      </c>
      <c r="G1150" s="12">
        <v>5.0000000000000001E-3</v>
      </c>
      <c r="H1150" s="12">
        <v>1.7999999999999999E-2</v>
      </c>
      <c r="I1150" s="12">
        <v>-0.01</v>
      </c>
      <c r="J1150" s="16">
        <f t="shared" si="85"/>
        <v>0.14285714285714279</v>
      </c>
      <c r="K1150" s="15">
        <f t="shared" si="86"/>
        <v>32657.494285714271</v>
      </c>
      <c r="L1150" s="15">
        <f t="shared" si="87"/>
        <v>264231.78626571427</v>
      </c>
      <c r="M1150" s="13" t="str">
        <f t="shared" si="88"/>
        <v>Strategic 3Y</v>
      </c>
      <c r="N1150" s="13" t="str">
        <f t="shared" si="89"/>
        <v>PASS</v>
      </c>
    </row>
    <row r="1151" spans="1:14">
      <c r="A1151" s="11">
        <v>47150</v>
      </c>
      <c r="B1151" s="6" t="s">
        <v>84</v>
      </c>
      <c r="C1151" s="6" t="s">
        <v>1143</v>
      </c>
      <c r="D1151" s="6">
        <v>25</v>
      </c>
      <c r="E1151" s="24">
        <v>670742.53</v>
      </c>
      <c r="F1151" s="6">
        <v>26</v>
      </c>
      <c r="G1151" s="12">
        <v>1.2E-2</v>
      </c>
      <c r="H1151" s="12">
        <v>0.01</v>
      </c>
      <c r="I1151" s="12">
        <v>-0.01</v>
      </c>
      <c r="J1151" s="16">
        <f t="shared" si="85"/>
        <v>-3.8461538461538436E-2</v>
      </c>
      <c r="K1151" s="15">
        <f t="shared" si="86"/>
        <v>-25797.789615384598</v>
      </c>
      <c r="L1151" s="15">
        <f t="shared" si="87"/>
        <v>652993.65074461536</v>
      </c>
      <c r="M1151" s="13" t="str">
        <f t="shared" si="88"/>
        <v>Strategic 3Y</v>
      </c>
      <c r="N1151" s="13" t="str">
        <f t="shared" si="89"/>
        <v>PASS</v>
      </c>
    </row>
    <row r="1152" spans="1:14">
      <c r="A1152" s="11">
        <v>47150</v>
      </c>
      <c r="B1152" s="6" t="s">
        <v>84</v>
      </c>
      <c r="C1152" s="6" t="s">
        <v>1144</v>
      </c>
      <c r="D1152" s="6">
        <v>25</v>
      </c>
      <c r="E1152" s="24">
        <v>201677.02</v>
      </c>
      <c r="F1152" s="6">
        <v>26</v>
      </c>
      <c r="G1152" s="12">
        <v>1.2E-2</v>
      </c>
      <c r="H1152" s="12">
        <v>-4.0000000000000001E-3</v>
      </c>
      <c r="I1152" s="12">
        <v>-0.01</v>
      </c>
      <c r="J1152" s="16">
        <f t="shared" si="85"/>
        <v>-3.8461538461538436E-2</v>
      </c>
      <c r="K1152" s="15">
        <f t="shared" si="86"/>
        <v>-7756.808461538456</v>
      </c>
      <c r="L1152" s="15">
        <f t="shared" si="87"/>
        <v>193516.85749846153</v>
      </c>
      <c r="M1152" s="13" t="str">
        <f t="shared" si="88"/>
        <v>Strategic 3Y</v>
      </c>
      <c r="N1152" s="13" t="str">
        <f t="shared" si="89"/>
        <v>PASS</v>
      </c>
    </row>
    <row r="1153" spans="1:14">
      <c r="A1153" s="11">
        <v>47150</v>
      </c>
      <c r="B1153" s="6" t="s">
        <v>84</v>
      </c>
      <c r="C1153" s="6" t="s">
        <v>1145</v>
      </c>
      <c r="D1153" s="6">
        <v>25</v>
      </c>
      <c r="E1153" s="24">
        <v>302454.96000000002</v>
      </c>
      <c r="F1153" s="6">
        <v>26</v>
      </c>
      <c r="G1153" s="12">
        <v>1.2E-2</v>
      </c>
      <c r="H1153" s="12">
        <v>1.7999999999999999E-2</v>
      </c>
      <c r="I1153" s="12">
        <v>-0.01</v>
      </c>
      <c r="J1153" s="16">
        <f t="shared" si="85"/>
        <v>-3.8461538461538436E-2</v>
      </c>
      <c r="K1153" s="15">
        <f t="shared" si="86"/>
        <v>-11632.88307692307</v>
      </c>
      <c r="L1153" s="15">
        <f t="shared" si="87"/>
        <v>296871.17612307693</v>
      </c>
      <c r="M1153" s="13" t="str">
        <f t="shared" si="88"/>
        <v>Strategic 3Y</v>
      </c>
      <c r="N1153" s="13" t="str">
        <f t="shared" si="89"/>
        <v>PASS</v>
      </c>
    </row>
    <row r="1154" spans="1:14">
      <c r="A1154" s="11">
        <v>47178</v>
      </c>
      <c r="B1154" s="6" t="s">
        <v>53</v>
      </c>
      <c r="C1154" s="6" t="s">
        <v>1143</v>
      </c>
      <c r="D1154" s="6">
        <v>8</v>
      </c>
      <c r="E1154" s="24">
        <v>190470.57</v>
      </c>
      <c r="F1154" s="6">
        <v>8</v>
      </c>
      <c r="G1154" s="12">
        <v>1.7999999999999999E-2</v>
      </c>
      <c r="H1154" s="12">
        <v>0.01</v>
      </c>
      <c r="I1154" s="12">
        <v>-0.01</v>
      </c>
      <c r="J1154" s="16">
        <f t="shared" ref="J1154:J1217" si="90">IFERROR(D1154/F1154-1,0)</f>
        <v>0</v>
      </c>
      <c r="K1154" s="15">
        <f t="shared" ref="K1154:K1217" si="91">E1154*J1154</f>
        <v>0</v>
      </c>
      <c r="L1154" s="15">
        <f t="shared" ref="L1154:L1217" si="92">E1154+K1154+E1154*(G1154+H1154+I1154)</f>
        <v>193899.04026000001</v>
      </c>
      <c r="M1154" s="13" t="str">
        <f t="shared" ref="M1154:M1217" si="93">IF(YEAR(A1154)=2026,"Current forecast",IF(YEAR(A1154)=2027,"Budget 1Y","Strategic 3Y"))</f>
        <v>Strategic 3Y</v>
      </c>
      <c r="N1154" s="13" t="str">
        <f t="shared" ref="N1154:N1217" si="94">IF(L1154&gt;=0,"PASS","FAIL")</f>
        <v>PASS</v>
      </c>
    </row>
    <row r="1155" spans="1:14">
      <c r="A1155" s="11">
        <v>47178</v>
      </c>
      <c r="B1155" s="6" t="s">
        <v>53</v>
      </c>
      <c r="C1155" s="6" t="s">
        <v>1144</v>
      </c>
      <c r="D1155" s="6">
        <v>8</v>
      </c>
      <c r="E1155" s="24">
        <v>60776.76</v>
      </c>
      <c r="F1155" s="6">
        <v>8</v>
      </c>
      <c r="G1155" s="12">
        <v>1.7999999999999999E-2</v>
      </c>
      <c r="H1155" s="12">
        <v>-4.0000000000000001E-3</v>
      </c>
      <c r="I1155" s="12">
        <v>-0.01</v>
      </c>
      <c r="J1155" s="16">
        <f t="shared" si="90"/>
        <v>0</v>
      </c>
      <c r="K1155" s="15">
        <f t="shared" si="91"/>
        <v>0</v>
      </c>
      <c r="L1155" s="15">
        <f t="shared" si="92"/>
        <v>61019.867040000005</v>
      </c>
      <c r="M1155" s="13" t="str">
        <f t="shared" si="93"/>
        <v>Strategic 3Y</v>
      </c>
      <c r="N1155" s="13" t="str">
        <f t="shared" si="94"/>
        <v>PASS</v>
      </c>
    </row>
    <row r="1156" spans="1:14">
      <c r="A1156" s="11">
        <v>47178</v>
      </c>
      <c r="B1156" s="6" t="s">
        <v>53</v>
      </c>
      <c r="C1156" s="6" t="s">
        <v>1145</v>
      </c>
      <c r="D1156" s="6">
        <v>8</v>
      </c>
      <c r="E1156" s="24">
        <v>102297.59</v>
      </c>
      <c r="F1156" s="6">
        <v>8</v>
      </c>
      <c r="G1156" s="12">
        <v>1.7999999999999999E-2</v>
      </c>
      <c r="H1156" s="12">
        <v>1.7999999999999999E-2</v>
      </c>
      <c r="I1156" s="12">
        <v>-0.01</v>
      </c>
      <c r="J1156" s="16">
        <f t="shared" si="90"/>
        <v>0</v>
      </c>
      <c r="K1156" s="15">
        <f t="shared" si="91"/>
        <v>0</v>
      </c>
      <c r="L1156" s="15">
        <f t="shared" si="92"/>
        <v>104957.32733999999</v>
      </c>
      <c r="M1156" s="13" t="str">
        <f t="shared" si="93"/>
        <v>Strategic 3Y</v>
      </c>
      <c r="N1156" s="13" t="str">
        <f t="shared" si="94"/>
        <v>PASS</v>
      </c>
    </row>
    <row r="1157" spans="1:14">
      <c r="A1157" s="11">
        <v>47178</v>
      </c>
      <c r="B1157" s="6" t="s">
        <v>57</v>
      </c>
      <c r="C1157" s="6" t="s">
        <v>1143</v>
      </c>
      <c r="D1157" s="6">
        <v>9</v>
      </c>
      <c r="E1157" s="24">
        <v>173786.82</v>
      </c>
      <c r="F1157" s="6">
        <v>10</v>
      </c>
      <c r="G1157" s="12">
        <v>6.0000000000000001E-3</v>
      </c>
      <c r="H1157" s="12">
        <v>0.01</v>
      </c>
      <c r="I1157" s="12">
        <v>-0.01</v>
      </c>
      <c r="J1157" s="16">
        <f t="shared" si="90"/>
        <v>-9.9999999999999978E-2</v>
      </c>
      <c r="K1157" s="15">
        <f t="shared" si="91"/>
        <v>-17378.681999999997</v>
      </c>
      <c r="L1157" s="15">
        <f t="shared" si="92"/>
        <v>157450.85892</v>
      </c>
      <c r="M1157" s="13" t="str">
        <f t="shared" si="93"/>
        <v>Strategic 3Y</v>
      </c>
      <c r="N1157" s="13" t="str">
        <f t="shared" si="94"/>
        <v>PASS</v>
      </c>
    </row>
    <row r="1158" spans="1:14">
      <c r="A1158" s="11">
        <v>47178</v>
      </c>
      <c r="B1158" s="6" t="s">
        <v>57</v>
      </c>
      <c r="C1158" s="6" t="s">
        <v>1144</v>
      </c>
      <c r="D1158" s="6">
        <v>9</v>
      </c>
      <c r="E1158" s="24">
        <v>59179.71</v>
      </c>
      <c r="F1158" s="6">
        <v>10</v>
      </c>
      <c r="G1158" s="12">
        <v>6.0000000000000001E-3</v>
      </c>
      <c r="H1158" s="12">
        <v>-4.0000000000000001E-3</v>
      </c>
      <c r="I1158" s="12">
        <v>-0.01</v>
      </c>
      <c r="J1158" s="16">
        <f t="shared" si="90"/>
        <v>-9.9999999999999978E-2</v>
      </c>
      <c r="K1158" s="15">
        <f t="shared" si="91"/>
        <v>-5917.9709999999986</v>
      </c>
      <c r="L1158" s="15">
        <f t="shared" si="92"/>
        <v>52788.301319999999</v>
      </c>
      <c r="M1158" s="13" t="str">
        <f t="shared" si="93"/>
        <v>Strategic 3Y</v>
      </c>
      <c r="N1158" s="13" t="str">
        <f t="shared" si="94"/>
        <v>PASS</v>
      </c>
    </row>
    <row r="1159" spans="1:14">
      <c r="A1159" s="11">
        <v>47178</v>
      </c>
      <c r="B1159" s="6" t="s">
        <v>57</v>
      </c>
      <c r="C1159" s="6" t="s">
        <v>1145</v>
      </c>
      <c r="D1159" s="6">
        <v>9</v>
      </c>
      <c r="E1159" s="24">
        <v>75999.59</v>
      </c>
      <c r="F1159" s="6">
        <v>10</v>
      </c>
      <c r="G1159" s="12">
        <v>6.0000000000000001E-3</v>
      </c>
      <c r="H1159" s="12">
        <v>1.7999999999999999E-2</v>
      </c>
      <c r="I1159" s="12">
        <v>-0.01</v>
      </c>
      <c r="J1159" s="16">
        <f t="shared" si="90"/>
        <v>-9.9999999999999978E-2</v>
      </c>
      <c r="K1159" s="15">
        <f t="shared" si="91"/>
        <v>-7599.958999999998</v>
      </c>
      <c r="L1159" s="15">
        <f t="shared" si="92"/>
        <v>69463.625260000001</v>
      </c>
      <c r="M1159" s="13" t="str">
        <f t="shared" si="93"/>
        <v>Strategic 3Y</v>
      </c>
      <c r="N1159" s="13" t="str">
        <f t="shared" si="94"/>
        <v>PASS</v>
      </c>
    </row>
    <row r="1160" spans="1:14">
      <c r="A1160" s="11">
        <v>47178</v>
      </c>
      <c r="B1160" s="6" t="s">
        <v>61</v>
      </c>
      <c r="C1160" s="6" t="s">
        <v>1143</v>
      </c>
      <c r="D1160" s="6">
        <v>9</v>
      </c>
      <c r="E1160" s="24">
        <v>121567.46</v>
      </c>
      <c r="F1160" s="6">
        <v>8</v>
      </c>
      <c r="G1160" s="12">
        <v>0</v>
      </c>
      <c r="H1160" s="12">
        <v>0.01</v>
      </c>
      <c r="I1160" s="12">
        <v>-0.01</v>
      </c>
      <c r="J1160" s="16">
        <f t="shared" si="90"/>
        <v>0.125</v>
      </c>
      <c r="K1160" s="15">
        <f t="shared" si="91"/>
        <v>15195.932500000001</v>
      </c>
      <c r="L1160" s="15">
        <f t="shared" si="92"/>
        <v>136763.39250000002</v>
      </c>
      <c r="M1160" s="13" t="str">
        <f t="shared" si="93"/>
        <v>Strategic 3Y</v>
      </c>
      <c r="N1160" s="13" t="str">
        <f t="shared" si="94"/>
        <v>PASS</v>
      </c>
    </row>
    <row r="1161" spans="1:14">
      <c r="A1161" s="11">
        <v>47178</v>
      </c>
      <c r="B1161" s="6" t="s">
        <v>61</v>
      </c>
      <c r="C1161" s="6" t="s">
        <v>1144</v>
      </c>
      <c r="D1161" s="6">
        <v>9</v>
      </c>
      <c r="E1161" s="24">
        <v>51961.19</v>
      </c>
      <c r="F1161" s="6">
        <v>8</v>
      </c>
      <c r="G1161" s="12">
        <v>0</v>
      </c>
      <c r="H1161" s="12">
        <v>-4.0000000000000001E-3</v>
      </c>
      <c r="I1161" s="12">
        <v>-0.01</v>
      </c>
      <c r="J1161" s="16">
        <f t="shared" si="90"/>
        <v>0.125</v>
      </c>
      <c r="K1161" s="15">
        <f t="shared" si="91"/>
        <v>6495.1487500000003</v>
      </c>
      <c r="L1161" s="15">
        <f t="shared" si="92"/>
        <v>57728.882089999999</v>
      </c>
      <c r="M1161" s="13" t="str">
        <f t="shared" si="93"/>
        <v>Strategic 3Y</v>
      </c>
      <c r="N1161" s="13" t="str">
        <f t="shared" si="94"/>
        <v>PASS</v>
      </c>
    </row>
    <row r="1162" spans="1:14">
      <c r="A1162" s="11">
        <v>47178</v>
      </c>
      <c r="B1162" s="6" t="s">
        <v>61</v>
      </c>
      <c r="C1162" s="6" t="s">
        <v>1145</v>
      </c>
      <c r="D1162" s="6">
        <v>9</v>
      </c>
      <c r="E1162" s="24">
        <v>69448.070000000007</v>
      </c>
      <c r="F1162" s="6">
        <v>8</v>
      </c>
      <c r="G1162" s="12">
        <v>0</v>
      </c>
      <c r="H1162" s="12">
        <v>1.7999999999999999E-2</v>
      </c>
      <c r="I1162" s="12">
        <v>-0.01</v>
      </c>
      <c r="J1162" s="16">
        <f t="shared" si="90"/>
        <v>0.125</v>
      </c>
      <c r="K1162" s="15">
        <f t="shared" si="91"/>
        <v>8681.0087500000009</v>
      </c>
      <c r="L1162" s="15">
        <f t="shared" si="92"/>
        <v>78684.663310000018</v>
      </c>
      <c r="M1162" s="13" t="str">
        <f t="shared" si="93"/>
        <v>Strategic 3Y</v>
      </c>
      <c r="N1162" s="13" t="str">
        <f t="shared" si="94"/>
        <v>PASS</v>
      </c>
    </row>
    <row r="1163" spans="1:14">
      <c r="A1163" s="11">
        <v>47178</v>
      </c>
      <c r="B1163" s="6" t="s">
        <v>65</v>
      </c>
      <c r="C1163" s="6" t="s">
        <v>1143</v>
      </c>
      <c r="D1163" s="6">
        <v>14</v>
      </c>
      <c r="E1163" s="24">
        <v>310017.94</v>
      </c>
      <c r="F1163" s="6">
        <v>16</v>
      </c>
      <c r="G1163" s="12">
        <v>0.02</v>
      </c>
      <c r="H1163" s="12">
        <v>0.01</v>
      </c>
      <c r="I1163" s="12">
        <v>-0.01</v>
      </c>
      <c r="J1163" s="16">
        <f t="shared" si="90"/>
        <v>-0.125</v>
      </c>
      <c r="K1163" s="15">
        <f t="shared" si="91"/>
        <v>-38752.2425</v>
      </c>
      <c r="L1163" s="15">
        <f t="shared" si="92"/>
        <v>277466.0563</v>
      </c>
      <c r="M1163" s="13" t="str">
        <f t="shared" si="93"/>
        <v>Strategic 3Y</v>
      </c>
      <c r="N1163" s="13" t="str">
        <f t="shared" si="94"/>
        <v>PASS</v>
      </c>
    </row>
    <row r="1164" spans="1:14">
      <c r="A1164" s="11">
        <v>47178</v>
      </c>
      <c r="B1164" s="6" t="s">
        <v>65</v>
      </c>
      <c r="C1164" s="6" t="s">
        <v>1144</v>
      </c>
      <c r="D1164" s="6">
        <v>14</v>
      </c>
      <c r="E1164" s="24">
        <v>114427.2</v>
      </c>
      <c r="F1164" s="6">
        <v>16</v>
      </c>
      <c r="G1164" s="12">
        <v>0.02</v>
      </c>
      <c r="H1164" s="12">
        <v>-4.0000000000000001E-3</v>
      </c>
      <c r="I1164" s="12">
        <v>-0.01</v>
      </c>
      <c r="J1164" s="16">
        <f t="shared" si="90"/>
        <v>-0.125</v>
      </c>
      <c r="K1164" s="15">
        <f t="shared" si="91"/>
        <v>-14303.4</v>
      </c>
      <c r="L1164" s="15">
        <f t="shared" si="92"/>
        <v>100810.36320000001</v>
      </c>
      <c r="M1164" s="13" t="str">
        <f t="shared" si="93"/>
        <v>Strategic 3Y</v>
      </c>
      <c r="N1164" s="13" t="str">
        <f t="shared" si="94"/>
        <v>PASS</v>
      </c>
    </row>
    <row r="1165" spans="1:14">
      <c r="A1165" s="11">
        <v>47178</v>
      </c>
      <c r="B1165" s="6" t="s">
        <v>65</v>
      </c>
      <c r="C1165" s="6" t="s">
        <v>1145</v>
      </c>
      <c r="D1165" s="6">
        <v>14</v>
      </c>
      <c r="E1165" s="24">
        <v>177097.83</v>
      </c>
      <c r="F1165" s="6">
        <v>16</v>
      </c>
      <c r="G1165" s="12">
        <v>0.02</v>
      </c>
      <c r="H1165" s="12">
        <v>1.7999999999999999E-2</v>
      </c>
      <c r="I1165" s="12">
        <v>-0.01</v>
      </c>
      <c r="J1165" s="16">
        <f t="shared" si="90"/>
        <v>-0.125</v>
      </c>
      <c r="K1165" s="15">
        <f t="shared" si="91"/>
        <v>-22137.228749999998</v>
      </c>
      <c r="L1165" s="15">
        <f t="shared" si="92"/>
        <v>159919.34048999997</v>
      </c>
      <c r="M1165" s="13" t="str">
        <f t="shared" si="93"/>
        <v>Strategic 3Y</v>
      </c>
      <c r="N1165" s="13" t="str">
        <f t="shared" si="94"/>
        <v>PASS</v>
      </c>
    </row>
    <row r="1166" spans="1:14">
      <c r="A1166" s="11">
        <v>47178</v>
      </c>
      <c r="B1166" s="6" t="s">
        <v>68</v>
      </c>
      <c r="C1166" s="6" t="s">
        <v>1143</v>
      </c>
      <c r="D1166" s="6">
        <v>20</v>
      </c>
      <c r="E1166" s="24">
        <v>310263</v>
      </c>
      <c r="F1166" s="6">
        <v>18</v>
      </c>
      <c r="G1166" s="12">
        <v>0</v>
      </c>
      <c r="H1166" s="12">
        <v>0.01</v>
      </c>
      <c r="I1166" s="12">
        <v>-0.01</v>
      </c>
      <c r="J1166" s="16">
        <f t="shared" si="90"/>
        <v>0.11111111111111116</v>
      </c>
      <c r="K1166" s="15">
        <f t="shared" si="91"/>
        <v>34473.666666666679</v>
      </c>
      <c r="L1166" s="15">
        <f t="shared" si="92"/>
        <v>344736.66666666669</v>
      </c>
      <c r="M1166" s="13" t="str">
        <f t="shared" si="93"/>
        <v>Strategic 3Y</v>
      </c>
      <c r="N1166" s="13" t="str">
        <f t="shared" si="94"/>
        <v>PASS</v>
      </c>
    </row>
    <row r="1167" spans="1:14">
      <c r="A1167" s="11">
        <v>47178</v>
      </c>
      <c r="B1167" s="6" t="s">
        <v>68</v>
      </c>
      <c r="C1167" s="6" t="s">
        <v>1144</v>
      </c>
      <c r="D1167" s="6">
        <v>20</v>
      </c>
      <c r="E1167" s="24">
        <v>111085.96</v>
      </c>
      <c r="F1167" s="6">
        <v>18</v>
      </c>
      <c r="G1167" s="12">
        <v>0</v>
      </c>
      <c r="H1167" s="12">
        <v>-4.0000000000000001E-3</v>
      </c>
      <c r="I1167" s="12">
        <v>-0.01</v>
      </c>
      <c r="J1167" s="16">
        <f t="shared" si="90"/>
        <v>0.11111111111111116</v>
      </c>
      <c r="K1167" s="15">
        <f t="shared" si="91"/>
        <v>12342.884444444451</v>
      </c>
      <c r="L1167" s="15">
        <f t="shared" si="92"/>
        <v>121873.64100444446</v>
      </c>
      <c r="M1167" s="13" t="str">
        <f t="shared" si="93"/>
        <v>Strategic 3Y</v>
      </c>
      <c r="N1167" s="13" t="str">
        <f t="shared" si="94"/>
        <v>PASS</v>
      </c>
    </row>
    <row r="1168" spans="1:14">
      <c r="A1168" s="11">
        <v>47178</v>
      </c>
      <c r="B1168" s="6" t="s">
        <v>68</v>
      </c>
      <c r="C1168" s="6" t="s">
        <v>1145</v>
      </c>
      <c r="D1168" s="6">
        <v>20</v>
      </c>
      <c r="E1168" s="24">
        <v>152022.53</v>
      </c>
      <c r="F1168" s="6">
        <v>18</v>
      </c>
      <c r="G1168" s="12">
        <v>0</v>
      </c>
      <c r="H1168" s="12">
        <v>1.7999999999999999E-2</v>
      </c>
      <c r="I1168" s="12">
        <v>-0.01</v>
      </c>
      <c r="J1168" s="16">
        <f t="shared" si="90"/>
        <v>0.11111111111111116</v>
      </c>
      <c r="K1168" s="15">
        <f t="shared" si="91"/>
        <v>16891.392222222228</v>
      </c>
      <c r="L1168" s="15">
        <f t="shared" si="92"/>
        <v>170130.10246222222</v>
      </c>
      <c r="M1168" s="13" t="str">
        <f t="shared" si="93"/>
        <v>Strategic 3Y</v>
      </c>
      <c r="N1168" s="13" t="str">
        <f t="shared" si="94"/>
        <v>PASS</v>
      </c>
    </row>
    <row r="1169" spans="1:14">
      <c r="A1169" s="11">
        <v>47178</v>
      </c>
      <c r="B1169" s="6" t="s">
        <v>71</v>
      </c>
      <c r="C1169" s="6" t="s">
        <v>1143</v>
      </c>
      <c r="D1169" s="6">
        <v>13</v>
      </c>
      <c r="E1169" s="24">
        <v>201594.83</v>
      </c>
      <c r="F1169" s="6">
        <v>14</v>
      </c>
      <c r="G1169" s="12">
        <v>8.0000000000000002E-3</v>
      </c>
      <c r="H1169" s="12">
        <v>0.01</v>
      </c>
      <c r="I1169" s="12">
        <v>-0.01</v>
      </c>
      <c r="J1169" s="16">
        <f t="shared" si="90"/>
        <v>-7.1428571428571397E-2</v>
      </c>
      <c r="K1169" s="15">
        <f t="shared" si="91"/>
        <v>-14399.630714285708</v>
      </c>
      <c r="L1169" s="15">
        <f t="shared" si="92"/>
        <v>188807.95792571429</v>
      </c>
      <c r="M1169" s="13" t="str">
        <f t="shared" si="93"/>
        <v>Strategic 3Y</v>
      </c>
      <c r="N1169" s="13" t="str">
        <f t="shared" si="94"/>
        <v>PASS</v>
      </c>
    </row>
    <row r="1170" spans="1:14">
      <c r="A1170" s="11">
        <v>47178</v>
      </c>
      <c r="B1170" s="6" t="s">
        <v>71</v>
      </c>
      <c r="C1170" s="6" t="s">
        <v>1144</v>
      </c>
      <c r="D1170" s="6">
        <v>13</v>
      </c>
      <c r="E1170" s="24">
        <v>72539.39</v>
      </c>
      <c r="F1170" s="6">
        <v>14</v>
      </c>
      <c r="G1170" s="12">
        <v>8.0000000000000002E-3</v>
      </c>
      <c r="H1170" s="12">
        <v>-4.0000000000000001E-3</v>
      </c>
      <c r="I1170" s="12">
        <v>-0.01</v>
      </c>
      <c r="J1170" s="16">
        <f t="shared" si="90"/>
        <v>-7.1428571428571397E-2</v>
      </c>
      <c r="K1170" s="15">
        <f t="shared" si="91"/>
        <v>-5181.3849999999975</v>
      </c>
      <c r="L1170" s="15">
        <f t="shared" si="92"/>
        <v>66922.768660000002</v>
      </c>
      <c r="M1170" s="13" t="str">
        <f t="shared" si="93"/>
        <v>Strategic 3Y</v>
      </c>
      <c r="N1170" s="13" t="str">
        <f t="shared" si="94"/>
        <v>PASS</v>
      </c>
    </row>
    <row r="1171" spans="1:14">
      <c r="A1171" s="11">
        <v>47178</v>
      </c>
      <c r="B1171" s="6" t="s">
        <v>71</v>
      </c>
      <c r="C1171" s="6" t="s">
        <v>1145</v>
      </c>
      <c r="D1171" s="6">
        <v>13</v>
      </c>
      <c r="E1171" s="24">
        <v>111153.88</v>
      </c>
      <c r="F1171" s="6">
        <v>14</v>
      </c>
      <c r="G1171" s="12">
        <v>8.0000000000000002E-3</v>
      </c>
      <c r="H1171" s="12">
        <v>1.7999999999999999E-2</v>
      </c>
      <c r="I1171" s="12">
        <v>-0.01</v>
      </c>
      <c r="J1171" s="16">
        <f t="shared" si="90"/>
        <v>-7.1428571428571397E-2</v>
      </c>
      <c r="K1171" s="15">
        <f t="shared" si="91"/>
        <v>-7939.5628571428542</v>
      </c>
      <c r="L1171" s="15">
        <f t="shared" si="92"/>
        <v>104992.77922285715</v>
      </c>
      <c r="M1171" s="13" t="str">
        <f t="shared" si="93"/>
        <v>Strategic 3Y</v>
      </c>
      <c r="N1171" s="13" t="str">
        <f t="shared" si="94"/>
        <v>PASS</v>
      </c>
    </row>
    <row r="1172" spans="1:14">
      <c r="A1172" s="11">
        <v>47178</v>
      </c>
      <c r="B1172" s="6" t="s">
        <v>74</v>
      </c>
      <c r="C1172" s="6" t="s">
        <v>1143</v>
      </c>
      <c r="D1172" s="6">
        <v>61</v>
      </c>
      <c r="E1172" s="24">
        <v>1258284.97</v>
      </c>
      <c r="F1172" s="6">
        <v>57</v>
      </c>
      <c r="G1172" s="12">
        <v>0.01</v>
      </c>
      <c r="H1172" s="12">
        <v>0.01</v>
      </c>
      <c r="I1172" s="12">
        <v>-0.01</v>
      </c>
      <c r="J1172" s="16">
        <f t="shared" si="90"/>
        <v>7.0175438596491224E-2</v>
      </c>
      <c r="K1172" s="15">
        <f t="shared" si="91"/>
        <v>88300.699649122806</v>
      </c>
      <c r="L1172" s="15">
        <f t="shared" si="92"/>
        <v>1359168.5193491227</v>
      </c>
      <c r="M1172" s="13" t="str">
        <f t="shared" si="93"/>
        <v>Strategic 3Y</v>
      </c>
      <c r="N1172" s="13" t="str">
        <f t="shared" si="94"/>
        <v>PASS</v>
      </c>
    </row>
    <row r="1173" spans="1:14">
      <c r="A1173" s="11">
        <v>47178</v>
      </c>
      <c r="B1173" s="6" t="s">
        <v>74</v>
      </c>
      <c r="C1173" s="6" t="s">
        <v>1144</v>
      </c>
      <c r="D1173" s="6">
        <v>61</v>
      </c>
      <c r="E1173" s="24">
        <v>452228.77</v>
      </c>
      <c r="F1173" s="6">
        <v>57</v>
      </c>
      <c r="G1173" s="12">
        <v>0.01</v>
      </c>
      <c r="H1173" s="12">
        <v>-4.0000000000000001E-3</v>
      </c>
      <c r="I1173" s="12">
        <v>-0.01</v>
      </c>
      <c r="J1173" s="16">
        <f t="shared" si="90"/>
        <v>7.0175438596491224E-2</v>
      </c>
      <c r="K1173" s="15">
        <f t="shared" si="91"/>
        <v>31735.352280701754</v>
      </c>
      <c r="L1173" s="15">
        <f t="shared" si="92"/>
        <v>482155.20720070176</v>
      </c>
      <c r="M1173" s="13" t="str">
        <f t="shared" si="93"/>
        <v>Strategic 3Y</v>
      </c>
      <c r="N1173" s="13" t="str">
        <f t="shared" si="94"/>
        <v>PASS</v>
      </c>
    </row>
    <row r="1174" spans="1:14">
      <c r="A1174" s="11">
        <v>47178</v>
      </c>
      <c r="B1174" s="6" t="s">
        <v>74</v>
      </c>
      <c r="C1174" s="6" t="s">
        <v>1145</v>
      </c>
      <c r="D1174" s="6">
        <v>61</v>
      </c>
      <c r="E1174" s="24">
        <v>741834.09</v>
      </c>
      <c r="F1174" s="6">
        <v>57</v>
      </c>
      <c r="G1174" s="12">
        <v>0.01</v>
      </c>
      <c r="H1174" s="12">
        <v>1.7999999999999999E-2</v>
      </c>
      <c r="I1174" s="12">
        <v>-0.01</v>
      </c>
      <c r="J1174" s="16">
        <f t="shared" si="90"/>
        <v>7.0175438596491224E-2</v>
      </c>
      <c r="K1174" s="15">
        <f t="shared" si="91"/>
        <v>52058.532631578943</v>
      </c>
      <c r="L1174" s="15">
        <f t="shared" si="92"/>
        <v>807245.63625157892</v>
      </c>
      <c r="M1174" s="13" t="str">
        <f t="shared" si="93"/>
        <v>Strategic 3Y</v>
      </c>
      <c r="N1174" s="13" t="str">
        <f t="shared" si="94"/>
        <v>PASS</v>
      </c>
    </row>
    <row r="1175" spans="1:14">
      <c r="A1175" s="11">
        <v>47178</v>
      </c>
      <c r="B1175" s="6" t="s">
        <v>77</v>
      </c>
      <c r="C1175" s="6" t="s">
        <v>1143</v>
      </c>
      <c r="D1175" s="6">
        <v>16</v>
      </c>
      <c r="E1175" s="24">
        <v>273428.83</v>
      </c>
      <c r="F1175" s="6">
        <v>15</v>
      </c>
      <c r="G1175" s="12">
        <v>6.0000000000000001E-3</v>
      </c>
      <c r="H1175" s="12">
        <v>0.01</v>
      </c>
      <c r="I1175" s="12">
        <v>-0.01</v>
      </c>
      <c r="J1175" s="16">
        <f t="shared" si="90"/>
        <v>6.6666666666666652E-2</v>
      </c>
      <c r="K1175" s="15">
        <f t="shared" si="91"/>
        <v>18228.588666666663</v>
      </c>
      <c r="L1175" s="15">
        <f t="shared" si="92"/>
        <v>293297.99164666666</v>
      </c>
      <c r="M1175" s="13" t="str">
        <f t="shared" si="93"/>
        <v>Strategic 3Y</v>
      </c>
      <c r="N1175" s="13" t="str">
        <f t="shared" si="94"/>
        <v>PASS</v>
      </c>
    </row>
    <row r="1176" spans="1:14">
      <c r="A1176" s="11">
        <v>47178</v>
      </c>
      <c r="B1176" s="6" t="s">
        <v>77</v>
      </c>
      <c r="C1176" s="6" t="s">
        <v>1144</v>
      </c>
      <c r="D1176" s="6">
        <v>16</v>
      </c>
      <c r="E1176" s="24">
        <v>111063.89</v>
      </c>
      <c r="F1176" s="6">
        <v>15</v>
      </c>
      <c r="G1176" s="12">
        <v>6.0000000000000001E-3</v>
      </c>
      <c r="H1176" s="12">
        <v>-4.0000000000000001E-3</v>
      </c>
      <c r="I1176" s="12">
        <v>-0.01</v>
      </c>
      <c r="J1176" s="16">
        <f t="shared" si="90"/>
        <v>6.6666666666666652E-2</v>
      </c>
      <c r="K1176" s="15">
        <f t="shared" si="91"/>
        <v>7404.2593333333316</v>
      </c>
      <c r="L1176" s="15">
        <f t="shared" si="92"/>
        <v>117579.63821333334</v>
      </c>
      <c r="M1176" s="13" t="str">
        <f t="shared" si="93"/>
        <v>Strategic 3Y</v>
      </c>
      <c r="N1176" s="13" t="str">
        <f t="shared" si="94"/>
        <v>PASS</v>
      </c>
    </row>
    <row r="1177" spans="1:14">
      <c r="A1177" s="11">
        <v>47178</v>
      </c>
      <c r="B1177" s="6" t="s">
        <v>77</v>
      </c>
      <c r="C1177" s="6" t="s">
        <v>1145</v>
      </c>
      <c r="D1177" s="6">
        <v>16</v>
      </c>
      <c r="E1177" s="24">
        <v>136522.49</v>
      </c>
      <c r="F1177" s="6">
        <v>15</v>
      </c>
      <c r="G1177" s="12">
        <v>6.0000000000000001E-3</v>
      </c>
      <c r="H1177" s="12">
        <v>1.7999999999999999E-2</v>
      </c>
      <c r="I1177" s="12">
        <v>-0.01</v>
      </c>
      <c r="J1177" s="16">
        <f t="shared" si="90"/>
        <v>6.6666666666666652E-2</v>
      </c>
      <c r="K1177" s="15">
        <f t="shared" si="91"/>
        <v>9101.4993333333314</v>
      </c>
      <c r="L1177" s="15">
        <f t="shared" si="92"/>
        <v>147535.30419333334</v>
      </c>
      <c r="M1177" s="13" t="str">
        <f t="shared" si="93"/>
        <v>Strategic 3Y</v>
      </c>
      <c r="N1177" s="13" t="str">
        <f t="shared" si="94"/>
        <v>PASS</v>
      </c>
    </row>
    <row r="1178" spans="1:14">
      <c r="A1178" s="11">
        <v>47178</v>
      </c>
      <c r="B1178" s="6" t="s">
        <v>80</v>
      </c>
      <c r="C1178" s="6" t="s">
        <v>1143</v>
      </c>
      <c r="D1178" s="6">
        <v>18</v>
      </c>
      <c r="E1178" s="24">
        <v>355158.84</v>
      </c>
      <c r="F1178" s="6">
        <v>18</v>
      </c>
      <c r="G1178" s="12">
        <v>4.0000000000000001E-3</v>
      </c>
      <c r="H1178" s="12">
        <v>0.01</v>
      </c>
      <c r="I1178" s="12">
        <v>-0.01</v>
      </c>
      <c r="J1178" s="16">
        <f t="shared" si="90"/>
        <v>0</v>
      </c>
      <c r="K1178" s="15">
        <f t="shared" si="91"/>
        <v>0</v>
      </c>
      <c r="L1178" s="15">
        <f t="shared" si="92"/>
        <v>356579.47536000004</v>
      </c>
      <c r="M1178" s="13" t="str">
        <f t="shared" si="93"/>
        <v>Strategic 3Y</v>
      </c>
      <c r="N1178" s="13" t="str">
        <f t="shared" si="94"/>
        <v>PASS</v>
      </c>
    </row>
    <row r="1179" spans="1:14">
      <c r="A1179" s="11">
        <v>47178</v>
      </c>
      <c r="B1179" s="6" t="s">
        <v>80</v>
      </c>
      <c r="C1179" s="6" t="s">
        <v>1144</v>
      </c>
      <c r="D1179" s="6">
        <v>18</v>
      </c>
      <c r="E1179" s="24">
        <v>113612.85</v>
      </c>
      <c r="F1179" s="6">
        <v>18</v>
      </c>
      <c r="G1179" s="12">
        <v>4.0000000000000001E-3</v>
      </c>
      <c r="H1179" s="12">
        <v>-4.0000000000000001E-3</v>
      </c>
      <c r="I1179" s="12">
        <v>-0.01</v>
      </c>
      <c r="J1179" s="16">
        <f t="shared" si="90"/>
        <v>0</v>
      </c>
      <c r="K1179" s="15">
        <f t="shared" si="91"/>
        <v>0</v>
      </c>
      <c r="L1179" s="15">
        <f t="shared" si="92"/>
        <v>112476.7215</v>
      </c>
      <c r="M1179" s="13" t="str">
        <f t="shared" si="93"/>
        <v>Strategic 3Y</v>
      </c>
      <c r="N1179" s="13" t="str">
        <f t="shared" si="94"/>
        <v>PASS</v>
      </c>
    </row>
    <row r="1180" spans="1:14">
      <c r="A1180" s="11">
        <v>47178</v>
      </c>
      <c r="B1180" s="6" t="s">
        <v>80</v>
      </c>
      <c r="C1180" s="6" t="s">
        <v>1145</v>
      </c>
      <c r="D1180" s="6">
        <v>18</v>
      </c>
      <c r="E1180" s="24">
        <v>201738.02</v>
      </c>
      <c r="F1180" s="6">
        <v>18</v>
      </c>
      <c r="G1180" s="12">
        <v>4.0000000000000001E-3</v>
      </c>
      <c r="H1180" s="12">
        <v>1.7999999999999999E-2</v>
      </c>
      <c r="I1180" s="12">
        <v>-0.01</v>
      </c>
      <c r="J1180" s="16">
        <f t="shared" si="90"/>
        <v>0</v>
      </c>
      <c r="K1180" s="15">
        <f t="shared" si="91"/>
        <v>0</v>
      </c>
      <c r="L1180" s="15">
        <f t="shared" si="92"/>
        <v>204158.87623999998</v>
      </c>
      <c r="M1180" s="13" t="str">
        <f t="shared" si="93"/>
        <v>Strategic 3Y</v>
      </c>
      <c r="N1180" s="13" t="str">
        <f t="shared" si="94"/>
        <v>PASS</v>
      </c>
    </row>
    <row r="1181" spans="1:14">
      <c r="A1181" s="11">
        <v>47178</v>
      </c>
      <c r="B1181" s="6" t="s">
        <v>82</v>
      </c>
      <c r="C1181" s="6" t="s">
        <v>1143</v>
      </c>
      <c r="D1181" s="6">
        <v>20</v>
      </c>
      <c r="E1181" s="24">
        <v>417971.65</v>
      </c>
      <c r="F1181" s="6">
        <v>17</v>
      </c>
      <c r="G1181" s="12">
        <v>1.4999999999999999E-2</v>
      </c>
      <c r="H1181" s="12">
        <v>0.01</v>
      </c>
      <c r="I1181" s="12">
        <v>-0.01</v>
      </c>
      <c r="J1181" s="16">
        <f t="shared" si="90"/>
        <v>0.17647058823529416</v>
      </c>
      <c r="K1181" s="15">
        <f t="shared" si="91"/>
        <v>73759.702941176496</v>
      </c>
      <c r="L1181" s="15">
        <f t="shared" si="92"/>
        <v>498000.92769117653</v>
      </c>
      <c r="M1181" s="13" t="str">
        <f t="shared" si="93"/>
        <v>Strategic 3Y</v>
      </c>
      <c r="N1181" s="13" t="str">
        <f t="shared" si="94"/>
        <v>PASS</v>
      </c>
    </row>
    <row r="1182" spans="1:14">
      <c r="A1182" s="11">
        <v>47178</v>
      </c>
      <c r="B1182" s="6" t="s">
        <v>82</v>
      </c>
      <c r="C1182" s="6" t="s">
        <v>1144</v>
      </c>
      <c r="D1182" s="6">
        <v>20</v>
      </c>
      <c r="E1182" s="24">
        <v>128382.3</v>
      </c>
      <c r="F1182" s="6">
        <v>17</v>
      </c>
      <c r="G1182" s="12">
        <v>1.4999999999999999E-2</v>
      </c>
      <c r="H1182" s="12">
        <v>-4.0000000000000001E-3</v>
      </c>
      <c r="I1182" s="12">
        <v>-0.01</v>
      </c>
      <c r="J1182" s="16">
        <f t="shared" si="90"/>
        <v>0.17647058823529416</v>
      </c>
      <c r="K1182" s="15">
        <f t="shared" si="91"/>
        <v>22655.700000000004</v>
      </c>
      <c r="L1182" s="15">
        <f t="shared" si="92"/>
        <v>151166.3823</v>
      </c>
      <c r="M1182" s="13" t="str">
        <f t="shared" si="93"/>
        <v>Strategic 3Y</v>
      </c>
      <c r="N1182" s="13" t="str">
        <f t="shared" si="94"/>
        <v>PASS</v>
      </c>
    </row>
    <row r="1183" spans="1:14">
      <c r="A1183" s="11">
        <v>47178</v>
      </c>
      <c r="B1183" s="6" t="s">
        <v>82</v>
      </c>
      <c r="C1183" s="6" t="s">
        <v>1145</v>
      </c>
      <c r="D1183" s="6">
        <v>20</v>
      </c>
      <c r="E1183" s="24">
        <v>180640.47</v>
      </c>
      <c r="F1183" s="6">
        <v>17</v>
      </c>
      <c r="G1183" s="12">
        <v>1.4999999999999999E-2</v>
      </c>
      <c r="H1183" s="12">
        <v>1.7999999999999999E-2</v>
      </c>
      <c r="I1183" s="12">
        <v>-0.01</v>
      </c>
      <c r="J1183" s="16">
        <f t="shared" si="90"/>
        <v>0.17647058823529416</v>
      </c>
      <c r="K1183" s="15">
        <f t="shared" si="91"/>
        <v>31877.730000000007</v>
      </c>
      <c r="L1183" s="15">
        <f t="shared" si="92"/>
        <v>216672.93081000002</v>
      </c>
      <c r="M1183" s="13" t="str">
        <f t="shared" si="93"/>
        <v>Strategic 3Y</v>
      </c>
      <c r="N1183" s="13" t="str">
        <f t="shared" si="94"/>
        <v>PASS</v>
      </c>
    </row>
    <row r="1184" spans="1:14">
      <c r="A1184" s="11">
        <v>47178</v>
      </c>
      <c r="B1184" s="6" t="s">
        <v>83</v>
      </c>
      <c r="C1184" s="6" t="s">
        <v>1143</v>
      </c>
      <c r="D1184" s="6">
        <v>24</v>
      </c>
      <c r="E1184" s="24">
        <v>480738.19</v>
      </c>
      <c r="F1184" s="6">
        <v>21</v>
      </c>
      <c r="G1184" s="12">
        <v>5.0000000000000001E-3</v>
      </c>
      <c r="H1184" s="12">
        <v>0.01</v>
      </c>
      <c r="I1184" s="12">
        <v>-0.01</v>
      </c>
      <c r="J1184" s="16">
        <f t="shared" si="90"/>
        <v>0.14285714285714279</v>
      </c>
      <c r="K1184" s="15">
        <f t="shared" si="91"/>
        <v>68676.884285714259</v>
      </c>
      <c r="L1184" s="15">
        <f t="shared" si="92"/>
        <v>551818.76523571427</v>
      </c>
      <c r="M1184" s="13" t="str">
        <f t="shared" si="93"/>
        <v>Strategic 3Y</v>
      </c>
      <c r="N1184" s="13" t="str">
        <f t="shared" si="94"/>
        <v>PASS</v>
      </c>
    </row>
    <row r="1185" spans="1:14">
      <c r="A1185" s="11">
        <v>47178</v>
      </c>
      <c r="B1185" s="6" t="s">
        <v>83</v>
      </c>
      <c r="C1185" s="6" t="s">
        <v>1144</v>
      </c>
      <c r="D1185" s="6">
        <v>24</v>
      </c>
      <c r="E1185" s="24">
        <v>169118.17</v>
      </c>
      <c r="F1185" s="6">
        <v>21</v>
      </c>
      <c r="G1185" s="12">
        <v>5.0000000000000001E-3</v>
      </c>
      <c r="H1185" s="12">
        <v>-4.0000000000000001E-3</v>
      </c>
      <c r="I1185" s="12">
        <v>-0.01</v>
      </c>
      <c r="J1185" s="16">
        <f t="shared" si="90"/>
        <v>0.14285714285714279</v>
      </c>
      <c r="K1185" s="15">
        <f t="shared" si="91"/>
        <v>24159.738571428563</v>
      </c>
      <c r="L1185" s="15">
        <f t="shared" si="92"/>
        <v>191755.84504142855</v>
      </c>
      <c r="M1185" s="13" t="str">
        <f t="shared" si="93"/>
        <v>Strategic 3Y</v>
      </c>
      <c r="N1185" s="13" t="str">
        <f t="shared" si="94"/>
        <v>PASS</v>
      </c>
    </row>
    <row r="1186" spans="1:14">
      <c r="A1186" s="11">
        <v>47178</v>
      </c>
      <c r="B1186" s="6" t="s">
        <v>83</v>
      </c>
      <c r="C1186" s="6" t="s">
        <v>1145</v>
      </c>
      <c r="D1186" s="6">
        <v>24</v>
      </c>
      <c r="E1186" s="24">
        <v>233542.45</v>
      </c>
      <c r="F1186" s="6">
        <v>21</v>
      </c>
      <c r="G1186" s="12">
        <v>5.0000000000000001E-3</v>
      </c>
      <c r="H1186" s="12">
        <v>1.7999999999999999E-2</v>
      </c>
      <c r="I1186" s="12">
        <v>-0.01</v>
      </c>
      <c r="J1186" s="16">
        <f t="shared" si="90"/>
        <v>0.14285714285714279</v>
      </c>
      <c r="K1186" s="15">
        <f t="shared" si="91"/>
        <v>33363.207142857129</v>
      </c>
      <c r="L1186" s="15">
        <f t="shared" si="92"/>
        <v>269941.70899285714</v>
      </c>
      <c r="M1186" s="13" t="str">
        <f t="shared" si="93"/>
        <v>Strategic 3Y</v>
      </c>
      <c r="N1186" s="13" t="str">
        <f t="shared" si="94"/>
        <v>PASS</v>
      </c>
    </row>
    <row r="1187" spans="1:14">
      <c r="A1187" s="11">
        <v>47178</v>
      </c>
      <c r="B1187" s="6" t="s">
        <v>84</v>
      </c>
      <c r="C1187" s="6" t="s">
        <v>1143</v>
      </c>
      <c r="D1187" s="6">
        <v>26</v>
      </c>
      <c r="E1187" s="24">
        <v>678234.81</v>
      </c>
      <c r="F1187" s="6">
        <v>26</v>
      </c>
      <c r="G1187" s="12">
        <v>1.2E-2</v>
      </c>
      <c r="H1187" s="12">
        <v>0.01</v>
      </c>
      <c r="I1187" s="12">
        <v>-0.01</v>
      </c>
      <c r="J1187" s="16">
        <f t="shared" si="90"/>
        <v>0</v>
      </c>
      <c r="K1187" s="15">
        <f t="shared" si="91"/>
        <v>0</v>
      </c>
      <c r="L1187" s="15">
        <f t="shared" si="92"/>
        <v>686373.62772000011</v>
      </c>
      <c r="M1187" s="13" t="str">
        <f t="shared" si="93"/>
        <v>Strategic 3Y</v>
      </c>
      <c r="N1187" s="13" t="str">
        <f t="shared" si="94"/>
        <v>PASS</v>
      </c>
    </row>
    <row r="1188" spans="1:14">
      <c r="A1188" s="11">
        <v>47178</v>
      </c>
      <c r="B1188" s="6" t="s">
        <v>84</v>
      </c>
      <c r="C1188" s="6" t="s">
        <v>1144</v>
      </c>
      <c r="D1188" s="6">
        <v>26</v>
      </c>
      <c r="E1188" s="24">
        <v>201651.09</v>
      </c>
      <c r="F1188" s="6">
        <v>26</v>
      </c>
      <c r="G1188" s="12">
        <v>1.2E-2</v>
      </c>
      <c r="H1188" s="12">
        <v>-4.0000000000000001E-3</v>
      </c>
      <c r="I1188" s="12">
        <v>-0.01</v>
      </c>
      <c r="J1188" s="16">
        <f t="shared" si="90"/>
        <v>0</v>
      </c>
      <c r="K1188" s="15">
        <f t="shared" si="91"/>
        <v>0</v>
      </c>
      <c r="L1188" s="15">
        <f t="shared" si="92"/>
        <v>201247.78782</v>
      </c>
      <c r="M1188" s="13" t="str">
        <f t="shared" si="93"/>
        <v>Strategic 3Y</v>
      </c>
      <c r="N1188" s="13" t="str">
        <f t="shared" si="94"/>
        <v>PASS</v>
      </c>
    </row>
    <row r="1189" spans="1:14">
      <c r="A1189" s="11">
        <v>47178</v>
      </c>
      <c r="B1189" s="6" t="s">
        <v>84</v>
      </c>
      <c r="C1189" s="6" t="s">
        <v>1145</v>
      </c>
      <c r="D1189" s="6">
        <v>26</v>
      </c>
      <c r="E1189" s="24">
        <v>302097.37</v>
      </c>
      <c r="F1189" s="6">
        <v>26</v>
      </c>
      <c r="G1189" s="12">
        <v>1.2E-2</v>
      </c>
      <c r="H1189" s="12">
        <v>1.7999999999999999E-2</v>
      </c>
      <c r="I1189" s="12">
        <v>-0.01</v>
      </c>
      <c r="J1189" s="16">
        <f t="shared" si="90"/>
        <v>0</v>
      </c>
      <c r="K1189" s="15">
        <f t="shared" si="91"/>
        <v>0</v>
      </c>
      <c r="L1189" s="15">
        <f t="shared" si="92"/>
        <v>308139.3174</v>
      </c>
      <c r="M1189" s="13" t="str">
        <f t="shared" si="93"/>
        <v>Strategic 3Y</v>
      </c>
      <c r="N1189" s="13" t="str">
        <f t="shared" si="94"/>
        <v>PASS</v>
      </c>
    </row>
    <row r="1190" spans="1:14">
      <c r="A1190" s="11">
        <v>47209</v>
      </c>
      <c r="B1190" s="6" t="s">
        <v>53</v>
      </c>
      <c r="C1190" s="6" t="s">
        <v>1143</v>
      </c>
      <c r="D1190" s="6">
        <v>8</v>
      </c>
      <c r="E1190" s="24">
        <v>196420.6</v>
      </c>
      <c r="F1190" s="6">
        <v>8</v>
      </c>
      <c r="G1190" s="12">
        <v>1.7999999999999999E-2</v>
      </c>
      <c r="H1190" s="12">
        <v>0.01</v>
      </c>
      <c r="I1190" s="12">
        <v>-0.01</v>
      </c>
      <c r="J1190" s="16">
        <f t="shared" si="90"/>
        <v>0</v>
      </c>
      <c r="K1190" s="15">
        <f t="shared" si="91"/>
        <v>0</v>
      </c>
      <c r="L1190" s="15">
        <f t="shared" si="92"/>
        <v>199956.17079999999</v>
      </c>
      <c r="M1190" s="13" t="str">
        <f t="shared" si="93"/>
        <v>Strategic 3Y</v>
      </c>
      <c r="N1190" s="13" t="str">
        <f t="shared" si="94"/>
        <v>PASS</v>
      </c>
    </row>
    <row r="1191" spans="1:14">
      <c r="A1191" s="11">
        <v>47209</v>
      </c>
      <c r="B1191" s="6" t="s">
        <v>53</v>
      </c>
      <c r="C1191" s="6" t="s">
        <v>1144</v>
      </c>
      <c r="D1191" s="6">
        <v>8</v>
      </c>
      <c r="E1191" s="24">
        <v>62775.89</v>
      </c>
      <c r="F1191" s="6">
        <v>8</v>
      </c>
      <c r="G1191" s="12">
        <v>1.7999999999999999E-2</v>
      </c>
      <c r="H1191" s="12">
        <v>-4.0000000000000001E-3</v>
      </c>
      <c r="I1191" s="12">
        <v>-0.01</v>
      </c>
      <c r="J1191" s="16">
        <f t="shared" si="90"/>
        <v>0</v>
      </c>
      <c r="K1191" s="15">
        <f t="shared" si="91"/>
        <v>0</v>
      </c>
      <c r="L1191" s="15">
        <f t="shared" si="92"/>
        <v>63026.993560000003</v>
      </c>
      <c r="M1191" s="13" t="str">
        <f t="shared" si="93"/>
        <v>Strategic 3Y</v>
      </c>
      <c r="N1191" s="13" t="str">
        <f t="shared" si="94"/>
        <v>PASS</v>
      </c>
    </row>
    <row r="1192" spans="1:14">
      <c r="A1192" s="11">
        <v>47209</v>
      </c>
      <c r="B1192" s="6" t="s">
        <v>53</v>
      </c>
      <c r="C1192" s="6" t="s">
        <v>1145</v>
      </c>
      <c r="D1192" s="6">
        <v>8</v>
      </c>
      <c r="E1192" s="24">
        <v>107874.35</v>
      </c>
      <c r="F1192" s="6">
        <v>8</v>
      </c>
      <c r="G1192" s="12">
        <v>1.7999999999999999E-2</v>
      </c>
      <c r="H1192" s="12">
        <v>1.7999999999999999E-2</v>
      </c>
      <c r="I1192" s="12">
        <v>-0.01</v>
      </c>
      <c r="J1192" s="16">
        <f t="shared" si="90"/>
        <v>0</v>
      </c>
      <c r="K1192" s="15">
        <f t="shared" si="91"/>
        <v>0</v>
      </c>
      <c r="L1192" s="15">
        <f t="shared" si="92"/>
        <v>110679.0831</v>
      </c>
      <c r="M1192" s="13" t="str">
        <f t="shared" si="93"/>
        <v>Strategic 3Y</v>
      </c>
      <c r="N1192" s="13" t="str">
        <f t="shared" si="94"/>
        <v>PASS</v>
      </c>
    </row>
    <row r="1193" spans="1:14">
      <c r="A1193" s="11">
        <v>47209</v>
      </c>
      <c r="B1193" s="6" t="s">
        <v>57</v>
      </c>
      <c r="C1193" s="6" t="s">
        <v>1143</v>
      </c>
      <c r="D1193" s="6">
        <v>9</v>
      </c>
      <c r="E1193" s="24">
        <v>142828.75</v>
      </c>
      <c r="F1193" s="6">
        <v>10</v>
      </c>
      <c r="G1193" s="12">
        <v>6.0000000000000001E-3</v>
      </c>
      <c r="H1193" s="12">
        <v>0.01</v>
      </c>
      <c r="I1193" s="12">
        <v>-0.01</v>
      </c>
      <c r="J1193" s="16">
        <f t="shared" si="90"/>
        <v>-9.9999999999999978E-2</v>
      </c>
      <c r="K1193" s="15">
        <f t="shared" si="91"/>
        <v>-14282.874999999996</v>
      </c>
      <c r="L1193" s="15">
        <f t="shared" si="92"/>
        <v>129402.8475</v>
      </c>
      <c r="M1193" s="13" t="str">
        <f t="shared" si="93"/>
        <v>Strategic 3Y</v>
      </c>
      <c r="N1193" s="13" t="str">
        <f t="shared" si="94"/>
        <v>PASS</v>
      </c>
    </row>
    <row r="1194" spans="1:14">
      <c r="A1194" s="11">
        <v>47209</v>
      </c>
      <c r="B1194" s="6" t="s">
        <v>57</v>
      </c>
      <c r="C1194" s="6" t="s">
        <v>1144</v>
      </c>
      <c r="D1194" s="6">
        <v>9</v>
      </c>
      <c r="E1194" s="24">
        <v>59385.29</v>
      </c>
      <c r="F1194" s="6">
        <v>10</v>
      </c>
      <c r="G1194" s="12">
        <v>6.0000000000000001E-3</v>
      </c>
      <c r="H1194" s="12">
        <v>-4.0000000000000001E-3</v>
      </c>
      <c r="I1194" s="12">
        <v>-0.01</v>
      </c>
      <c r="J1194" s="16">
        <f t="shared" si="90"/>
        <v>-9.9999999999999978E-2</v>
      </c>
      <c r="K1194" s="15">
        <f t="shared" si="91"/>
        <v>-5938.5289999999986</v>
      </c>
      <c r="L1194" s="15">
        <f t="shared" si="92"/>
        <v>52971.678679999997</v>
      </c>
      <c r="M1194" s="13" t="str">
        <f t="shared" si="93"/>
        <v>Strategic 3Y</v>
      </c>
      <c r="N1194" s="13" t="str">
        <f t="shared" si="94"/>
        <v>PASS</v>
      </c>
    </row>
    <row r="1195" spans="1:14">
      <c r="A1195" s="11">
        <v>47209</v>
      </c>
      <c r="B1195" s="6" t="s">
        <v>57</v>
      </c>
      <c r="C1195" s="6" t="s">
        <v>1145</v>
      </c>
      <c r="D1195" s="6">
        <v>9</v>
      </c>
      <c r="E1195" s="24">
        <v>85853.1</v>
      </c>
      <c r="F1195" s="6">
        <v>10</v>
      </c>
      <c r="G1195" s="12">
        <v>6.0000000000000001E-3</v>
      </c>
      <c r="H1195" s="12">
        <v>1.7999999999999999E-2</v>
      </c>
      <c r="I1195" s="12">
        <v>-0.01</v>
      </c>
      <c r="J1195" s="16">
        <f t="shared" si="90"/>
        <v>-9.9999999999999978E-2</v>
      </c>
      <c r="K1195" s="15">
        <f t="shared" si="91"/>
        <v>-8585.31</v>
      </c>
      <c r="L1195" s="15">
        <f t="shared" si="92"/>
        <v>78469.733400000012</v>
      </c>
      <c r="M1195" s="13" t="str">
        <f t="shared" si="93"/>
        <v>Strategic 3Y</v>
      </c>
      <c r="N1195" s="13" t="str">
        <f t="shared" si="94"/>
        <v>PASS</v>
      </c>
    </row>
    <row r="1196" spans="1:14">
      <c r="A1196" s="11">
        <v>47209</v>
      </c>
      <c r="B1196" s="6" t="s">
        <v>61</v>
      </c>
      <c r="C1196" s="6" t="s">
        <v>1143</v>
      </c>
      <c r="D1196" s="6">
        <v>9</v>
      </c>
      <c r="E1196" s="24">
        <v>131564.6</v>
      </c>
      <c r="F1196" s="6">
        <v>8</v>
      </c>
      <c r="G1196" s="12">
        <v>0</v>
      </c>
      <c r="H1196" s="12">
        <v>0.01</v>
      </c>
      <c r="I1196" s="12">
        <v>-0.01</v>
      </c>
      <c r="J1196" s="16">
        <f t="shared" si="90"/>
        <v>0.125</v>
      </c>
      <c r="K1196" s="15">
        <f t="shared" si="91"/>
        <v>16445.575000000001</v>
      </c>
      <c r="L1196" s="15">
        <f t="shared" si="92"/>
        <v>148010.17500000002</v>
      </c>
      <c r="M1196" s="13" t="str">
        <f t="shared" si="93"/>
        <v>Strategic 3Y</v>
      </c>
      <c r="N1196" s="13" t="str">
        <f t="shared" si="94"/>
        <v>PASS</v>
      </c>
    </row>
    <row r="1197" spans="1:14">
      <c r="A1197" s="11">
        <v>47209</v>
      </c>
      <c r="B1197" s="6" t="s">
        <v>61</v>
      </c>
      <c r="C1197" s="6" t="s">
        <v>1144</v>
      </c>
      <c r="D1197" s="6">
        <v>9</v>
      </c>
      <c r="E1197" s="24">
        <v>47977.43</v>
      </c>
      <c r="F1197" s="6">
        <v>8</v>
      </c>
      <c r="G1197" s="12">
        <v>0</v>
      </c>
      <c r="H1197" s="12">
        <v>-4.0000000000000001E-3</v>
      </c>
      <c r="I1197" s="12">
        <v>-0.01</v>
      </c>
      <c r="J1197" s="16">
        <f t="shared" si="90"/>
        <v>0.125</v>
      </c>
      <c r="K1197" s="15">
        <f t="shared" si="91"/>
        <v>5997.17875</v>
      </c>
      <c r="L1197" s="15">
        <f t="shared" si="92"/>
        <v>53302.924729999999</v>
      </c>
      <c r="M1197" s="13" t="str">
        <f t="shared" si="93"/>
        <v>Strategic 3Y</v>
      </c>
      <c r="N1197" s="13" t="str">
        <f t="shared" si="94"/>
        <v>PASS</v>
      </c>
    </row>
    <row r="1198" spans="1:14">
      <c r="A1198" s="11">
        <v>47209</v>
      </c>
      <c r="B1198" s="6" t="s">
        <v>61</v>
      </c>
      <c r="C1198" s="6" t="s">
        <v>1145</v>
      </c>
      <c r="D1198" s="6">
        <v>9</v>
      </c>
      <c r="E1198" s="24">
        <v>79016.11</v>
      </c>
      <c r="F1198" s="6">
        <v>8</v>
      </c>
      <c r="G1198" s="12">
        <v>0</v>
      </c>
      <c r="H1198" s="12">
        <v>1.7999999999999999E-2</v>
      </c>
      <c r="I1198" s="12">
        <v>-0.01</v>
      </c>
      <c r="J1198" s="16">
        <f t="shared" si="90"/>
        <v>0.125</v>
      </c>
      <c r="K1198" s="15">
        <f t="shared" si="91"/>
        <v>9877.0137500000001</v>
      </c>
      <c r="L1198" s="15">
        <f t="shared" si="92"/>
        <v>89525.252630000003</v>
      </c>
      <c r="M1198" s="13" t="str">
        <f t="shared" si="93"/>
        <v>Strategic 3Y</v>
      </c>
      <c r="N1198" s="13" t="str">
        <f t="shared" si="94"/>
        <v>PASS</v>
      </c>
    </row>
    <row r="1199" spans="1:14">
      <c r="A1199" s="11">
        <v>47209</v>
      </c>
      <c r="B1199" s="6" t="s">
        <v>65</v>
      </c>
      <c r="C1199" s="6" t="s">
        <v>1143</v>
      </c>
      <c r="D1199" s="6">
        <v>14</v>
      </c>
      <c r="E1199" s="24">
        <v>331283.59000000003</v>
      </c>
      <c r="F1199" s="6">
        <v>16</v>
      </c>
      <c r="G1199" s="12">
        <v>0.02</v>
      </c>
      <c r="H1199" s="12">
        <v>0.01</v>
      </c>
      <c r="I1199" s="12">
        <v>-0.01</v>
      </c>
      <c r="J1199" s="16">
        <f t="shared" si="90"/>
        <v>-0.125</v>
      </c>
      <c r="K1199" s="15">
        <f t="shared" si="91"/>
        <v>-41410.448750000003</v>
      </c>
      <c r="L1199" s="15">
        <f t="shared" si="92"/>
        <v>296498.81305000006</v>
      </c>
      <c r="M1199" s="13" t="str">
        <f t="shared" si="93"/>
        <v>Strategic 3Y</v>
      </c>
      <c r="N1199" s="13" t="str">
        <f t="shared" si="94"/>
        <v>PASS</v>
      </c>
    </row>
    <row r="1200" spans="1:14">
      <c r="A1200" s="11">
        <v>47209</v>
      </c>
      <c r="B1200" s="6" t="s">
        <v>65</v>
      </c>
      <c r="C1200" s="6" t="s">
        <v>1144</v>
      </c>
      <c r="D1200" s="6">
        <v>14</v>
      </c>
      <c r="E1200" s="24">
        <v>123678.69</v>
      </c>
      <c r="F1200" s="6">
        <v>16</v>
      </c>
      <c r="G1200" s="12">
        <v>0.02</v>
      </c>
      <c r="H1200" s="12">
        <v>-4.0000000000000001E-3</v>
      </c>
      <c r="I1200" s="12">
        <v>-0.01</v>
      </c>
      <c r="J1200" s="16">
        <f t="shared" si="90"/>
        <v>-0.125</v>
      </c>
      <c r="K1200" s="15">
        <f t="shared" si="91"/>
        <v>-15459.83625</v>
      </c>
      <c r="L1200" s="15">
        <f t="shared" si="92"/>
        <v>108960.92589000001</v>
      </c>
      <c r="M1200" s="13" t="str">
        <f t="shared" si="93"/>
        <v>Strategic 3Y</v>
      </c>
      <c r="N1200" s="13" t="str">
        <f t="shared" si="94"/>
        <v>PASS</v>
      </c>
    </row>
    <row r="1201" spans="1:14">
      <c r="A1201" s="11">
        <v>47209</v>
      </c>
      <c r="B1201" s="6" t="s">
        <v>65</v>
      </c>
      <c r="C1201" s="6" t="s">
        <v>1145</v>
      </c>
      <c r="D1201" s="6">
        <v>14</v>
      </c>
      <c r="E1201" s="24">
        <v>199580.51</v>
      </c>
      <c r="F1201" s="6">
        <v>16</v>
      </c>
      <c r="G1201" s="12">
        <v>0.02</v>
      </c>
      <c r="H1201" s="12">
        <v>1.7999999999999999E-2</v>
      </c>
      <c r="I1201" s="12">
        <v>-0.01</v>
      </c>
      <c r="J1201" s="16">
        <f t="shared" si="90"/>
        <v>-0.125</v>
      </c>
      <c r="K1201" s="15">
        <f t="shared" si="91"/>
        <v>-24947.563750000001</v>
      </c>
      <c r="L1201" s="15">
        <f t="shared" si="92"/>
        <v>180221.20053</v>
      </c>
      <c r="M1201" s="13" t="str">
        <f t="shared" si="93"/>
        <v>Strategic 3Y</v>
      </c>
      <c r="N1201" s="13" t="str">
        <f t="shared" si="94"/>
        <v>PASS</v>
      </c>
    </row>
    <row r="1202" spans="1:14">
      <c r="A1202" s="11">
        <v>47209</v>
      </c>
      <c r="B1202" s="6" t="s">
        <v>68</v>
      </c>
      <c r="C1202" s="6" t="s">
        <v>1143</v>
      </c>
      <c r="D1202" s="6">
        <v>20</v>
      </c>
      <c r="E1202" s="24">
        <v>306805.73</v>
      </c>
      <c r="F1202" s="6">
        <v>18</v>
      </c>
      <c r="G1202" s="12">
        <v>0</v>
      </c>
      <c r="H1202" s="12">
        <v>0.01</v>
      </c>
      <c r="I1202" s="12">
        <v>-0.01</v>
      </c>
      <c r="J1202" s="16">
        <f t="shared" si="90"/>
        <v>0.11111111111111116</v>
      </c>
      <c r="K1202" s="15">
        <f t="shared" si="91"/>
        <v>34089.52555555557</v>
      </c>
      <c r="L1202" s="15">
        <f t="shared" si="92"/>
        <v>340895.25555555557</v>
      </c>
      <c r="M1202" s="13" t="str">
        <f t="shared" si="93"/>
        <v>Strategic 3Y</v>
      </c>
      <c r="N1202" s="13" t="str">
        <f t="shared" si="94"/>
        <v>PASS</v>
      </c>
    </row>
    <row r="1203" spans="1:14">
      <c r="A1203" s="11">
        <v>47209</v>
      </c>
      <c r="B1203" s="6" t="s">
        <v>68</v>
      </c>
      <c r="C1203" s="6" t="s">
        <v>1144</v>
      </c>
      <c r="D1203" s="6">
        <v>20</v>
      </c>
      <c r="E1203" s="24">
        <v>117858.27</v>
      </c>
      <c r="F1203" s="6">
        <v>18</v>
      </c>
      <c r="G1203" s="12">
        <v>0</v>
      </c>
      <c r="H1203" s="12">
        <v>-4.0000000000000001E-3</v>
      </c>
      <c r="I1203" s="12">
        <v>-0.01</v>
      </c>
      <c r="J1203" s="16">
        <f t="shared" si="90"/>
        <v>0.11111111111111116</v>
      </c>
      <c r="K1203" s="15">
        <f t="shared" si="91"/>
        <v>13095.36333333334</v>
      </c>
      <c r="L1203" s="15">
        <f t="shared" si="92"/>
        <v>129303.61755333334</v>
      </c>
      <c r="M1203" s="13" t="str">
        <f t="shared" si="93"/>
        <v>Strategic 3Y</v>
      </c>
      <c r="N1203" s="13" t="str">
        <f t="shared" si="94"/>
        <v>PASS</v>
      </c>
    </row>
    <row r="1204" spans="1:14">
      <c r="A1204" s="11">
        <v>47209</v>
      </c>
      <c r="B1204" s="6" t="s">
        <v>68</v>
      </c>
      <c r="C1204" s="6" t="s">
        <v>1145</v>
      </c>
      <c r="D1204" s="6">
        <v>20</v>
      </c>
      <c r="E1204" s="24">
        <v>156104.47</v>
      </c>
      <c r="F1204" s="6">
        <v>18</v>
      </c>
      <c r="G1204" s="12">
        <v>0</v>
      </c>
      <c r="H1204" s="12">
        <v>1.7999999999999999E-2</v>
      </c>
      <c r="I1204" s="12">
        <v>-0.01</v>
      </c>
      <c r="J1204" s="16">
        <f t="shared" si="90"/>
        <v>0.11111111111111116</v>
      </c>
      <c r="K1204" s="15">
        <f t="shared" si="91"/>
        <v>17344.941111111119</v>
      </c>
      <c r="L1204" s="15">
        <f t="shared" si="92"/>
        <v>174698.2468711111</v>
      </c>
      <c r="M1204" s="13" t="str">
        <f t="shared" si="93"/>
        <v>Strategic 3Y</v>
      </c>
      <c r="N1204" s="13" t="str">
        <f t="shared" si="94"/>
        <v>PASS</v>
      </c>
    </row>
    <row r="1205" spans="1:14">
      <c r="A1205" s="11">
        <v>47209</v>
      </c>
      <c r="B1205" s="6" t="s">
        <v>71</v>
      </c>
      <c r="C1205" s="6" t="s">
        <v>1143</v>
      </c>
      <c r="D1205" s="6">
        <v>13</v>
      </c>
      <c r="E1205" s="24">
        <v>182935.65</v>
      </c>
      <c r="F1205" s="6">
        <v>14</v>
      </c>
      <c r="G1205" s="12">
        <v>8.0000000000000002E-3</v>
      </c>
      <c r="H1205" s="12">
        <v>0.01</v>
      </c>
      <c r="I1205" s="12">
        <v>-0.01</v>
      </c>
      <c r="J1205" s="16">
        <f t="shared" si="90"/>
        <v>-7.1428571428571397E-2</v>
      </c>
      <c r="K1205" s="15">
        <f t="shared" si="91"/>
        <v>-13066.832142857136</v>
      </c>
      <c r="L1205" s="15">
        <f t="shared" si="92"/>
        <v>171332.30305714285</v>
      </c>
      <c r="M1205" s="13" t="str">
        <f t="shared" si="93"/>
        <v>Strategic 3Y</v>
      </c>
      <c r="N1205" s="13" t="str">
        <f t="shared" si="94"/>
        <v>PASS</v>
      </c>
    </row>
    <row r="1206" spans="1:14">
      <c r="A1206" s="11">
        <v>47209</v>
      </c>
      <c r="B1206" s="6" t="s">
        <v>71</v>
      </c>
      <c r="C1206" s="6" t="s">
        <v>1144</v>
      </c>
      <c r="D1206" s="6">
        <v>13</v>
      </c>
      <c r="E1206" s="24">
        <v>75482.3</v>
      </c>
      <c r="F1206" s="6">
        <v>14</v>
      </c>
      <c r="G1206" s="12">
        <v>8.0000000000000002E-3</v>
      </c>
      <c r="H1206" s="12">
        <v>-4.0000000000000001E-3</v>
      </c>
      <c r="I1206" s="12">
        <v>-0.01</v>
      </c>
      <c r="J1206" s="16">
        <f t="shared" si="90"/>
        <v>-7.1428571428571397E-2</v>
      </c>
      <c r="K1206" s="15">
        <f t="shared" si="91"/>
        <v>-5391.5928571428549</v>
      </c>
      <c r="L1206" s="15">
        <f t="shared" si="92"/>
        <v>69637.813342857145</v>
      </c>
      <c r="M1206" s="13" t="str">
        <f t="shared" si="93"/>
        <v>Strategic 3Y</v>
      </c>
      <c r="N1206" s="13" t="str">
        <f t="shared" si="94"/>
        <v>PASS</v>
      </c>
    </row>
    <row r="1207" spans="1:14">
      <c r="A1207" s="11">
        <v>47209</v>
      </c>
      <c r="B1207" s="6" t="s">
        <v>71</v>
      </c>
      <c r="C1207" s="6" t="s">
        <v>1145</v>
      </c>
      <c r="D1207" s="6">
        <v>13</v>
      </c>
      <c r="E1207" s="24">
        <v>111102.79</v>
      </c>
      <c r="F1207" s="6">
        <v>14</v>
      </c>
      <c r="G1207" s="12">
        <v>8.0000000000000002E-3</v>
      </c>
      <c r="H1207" s="12">
        <v>1.7999999999999999E-2</v>
      </c>
      <c r="I1207" s="12">
        <v>-0.01</v>
      </c>
      <c r="J1207" s="16">
        <f t="shared" si="90"/>
        <v>-7.1428571428571397E-2</v>
      </c>
      <c r="K1207" s="15">
        <f t="shared" si="91"/>
        <v>-7935.9135714285676</v>
      </c>
      <c r="L1207" s="15">
        <f t="shared" si="92"/>
        <v>104944.52106857143</v>
      </c>
      <c r="M1207" s="13" t="str">
        <f t="shared" si="93"/>
        <v>Strategic 3Y</v>
      </c>
      <c r="N1207" s="13" t="str">
        <f t="shared" si="94"/>
        <v>PASS</v>
      </c>
    </row>
    <row r="1208" spans="1:14">
      <c r="A1208" s="11">
        <v>47209</v>
      </c>
      <c r="B1208" s="6" t="s">
        <v>74</v>
      </c>
      <c r="C1208" s="6" t="s">
        <v>1143</v>
      </c>
      <c r="D1208" s="6">
        <v>62</v>
      </c>
      <c r="E1208" s="24">
        <v>1231526.77</v>
      </c>
      <c r="F1208" s="6">
        <v>57</v>
      </c>
      <c r="G1208" s="12">
        <v>0.01</v>
      </c>
      <c r="H1208" s="12">
        <v>0.01</v>
      </c>
      <c r="I1208" s="12">
        <v>-0.01</v>
      </c>
      <c r="J1208" s="16">
        <f t="shared" si="90"/>
        <v>8.7719298245614086E-2</v>
      </c>
      <c r="K1208" s="15">
        <f t="shared" si="91"/>
        <v>108028.66403508779</v>
      </c>
      <c r="L1208" s="15">
        <f t="shared" si="92"/>
        <v>1351870.7017350877</v>
      </c>
      <c r="M1208" s="13" t="str">
        <f t="shared" si="93"/>
        <v>Strategic 3Y</v>
      </c>
      <c r="N1208" s="13" t="str">
        <f t="shared" si="94"/>
        <v>PASS</v>
      </c>
    </row>
    <row r="1209" spans="1:14">
      <c r="A1209" s="11">
        <v>47209</v>
      </c>
      <c r="B1209" s="6" t="s">
        <v>74</v>
      </c>
      <c r="C1209" s="6" t="s">
        <v>1144</v>
      </c>
      <c r="D1209" s="6">
        <v>62</v>
      </c>
      <c r="E1209" s="24">
        <v>446120.01</v>
      </c>
      <c r="F1209" s="6">
        <v>57</v>
      </c>
      <c r="G1209" s="12">
        <v>0.01</v>
      </c>
      <c r="H1209" s="12">
        <v>-4.0000000000000001E-3</v>
      </c>
      <c r="I1209" s="12">
        <v>-0.01</v>
      </c>
      <c r="J1209" s="16">
        <f t="shared" si="90"/>
        <v>8.7719298245614086E-2</v>
      </c>
      <c r="K1209" s="15">
        <f t="shared" si="91"/>
        <v>39133.334210526336</v>
      </c>
      <c r="L1209" s="15">
        <f t="shared" si="92"/>
        <v>483468.86417052633</v>
      </c>
      <c r="M1209" s="13" t="str">
        <f t="shared" si="93"/>
        <v>Strategic 3Y</v>
      </c>
      <c r="N1209" s="13" t="str">
        <f t="shared" si="94"/>
        <v>PASS</v>
      </c>
    </row>
    <row r="1210" spans="1:14">
      <c r="A1210" s="11">
        <v>47209</v>
      </c>
      <c r="B1210" s="6" t="s">
        <v>74</v>
      </c>
      <c r="C1210" s="6" t="s">
        <v>1145</v>
      </c>
      <c r="D1210" s="6">
        <v>62</v>
      </c>
      <c r="E1210" s="24">
        <v>782349.45</v>
      </c>
      <c r="F1210" s="6">
        <v>57</v>
      </c>
      <c r="G1210" s="12">
        <v>0.01</v>
      </c>
      <c r="H1210" s="12">
        <v>1.7999999999999999E-2</v>
      </c>
      <c r="I1210" s="12">
        <v>-0.01</v>
      </c>
      <c r="J1210" s="16">
        <f t="shared" si="90"/>
        <v>8.7719298245614086E-2</v>
      </c>
      <c r="K1210" s="15">
        <f t="shared" si="91"/>
        <v>68627.144736842136</v>
      </c>
      <c r="L1210" s="15">
        <f t="shared" si="92"/>
        <v>865058.88483684207</v>
      </c>
      <c r="M1210" s="13" t="str">
        <f t="shared" si="93"/>
        <v>Strategic 3Y</v>
      </c>
      <c r="N1210" s="13" t="str">
        <f t="shared" si="94"/>
        <v>PASS</v>
      </c>
    </row>
    <row r="1211" spans="1:14">
      <c r="A1211" s="11">
        <v>47209</v>
      </c>
      <c r="B1211" s="6" t="s">
        <v>77</v>
      </c>
      <c r="C1211" s="6" t="s">
        <v>1143</v>
      </c>
      <c r="D1211" s="6">
        <v>16</v>
      </c>
      <c r="E1211" s="24">
        <v>287886.46000000002</v>
      </c>
      <c r="F1211" s="6">
        <v>15</v>
      </c>
      <c r="G1211" s="12">
        <v>6.0000000000000001E-3</v>
      </c>
      <c r="H1211" s="12">
        <v>0.01</v>
      </c>
      <c r="I1211" s="12">
        <v>-0.01</v>
      </c>
      <c r="J1211" s="16">
        <f t="shared" si="90"/>
        <v>6.6666666666666652E-2</v>
      </c>
      <c r="K1211" s="15">
        <f t="shared" si="91"/>
        <v>19192.430666666663</v>
      </c>
      <c r="L1211" s="15">
        <f t="shared" si="92"/>
        <v>308806.20942666667</v>
      </c>
      <c r="M1211" s="13" t="str">
        <f t="shared" si="93"/>
        <v>Strategic 3Y</v>
      </c>
      <c r="N1211" s="13" t="str">
        <f t="shared" si="94"/>
        <v>PASS</v>
      </c>
    </row>
    <row r="1212" spans="1:14">
      <c r="A1212" s="11">
        <v>47209</v>
      </c>
      <c r="B1212" s="6" t="s">
        <v>77</v>
      </c>
      <c r="C1212" s="6" t="s">
        <v>1144</v>
      </c>
      <c r="D1212" s="6">
        <v>16</v>
      </c>
      <c r="E1212" s="24">
        <v>116445</v>
      </c>
      <c r="F1212" s="6">
        <v>15</v>
      </c>
      <c r="G1212" s="12">
        <v>6.0000000000000001E-3</v>
      </c>
      <c r="H1212" s="12">
        <v>-4.0000000000000001E-3</v>
      </c>
      <c r="I1212" s="12">
        <v>-0.01</v>
      </c>
      <c r="J1212" s="16">
        <f t="shared" si="90"/>
        <v>6.6666666666666652E-2</v>
      </c>
      <c r="K1212" s="15">
        <f t="shared" si="91"/>
        <v>7762.9999999999982</v>
      </c>
      <c r="L1212" s="15">
        <f t="shared" si="92"/>
        <v>123276.44</v>
      </c>
      <c r="M1212" s="13" t="str">
        <f t="shared" si="93"/>
        <v>Strategic 3Y</v>
      </c>
      <c r="N1212" s="13" t="str">
        <f t="shared" si="94"/>
        <v>PASS</v>
      </c>
    </row>
    <row r="1213" spans="1:14">
      <c r="A1213" s="11">
        <v>47209</v>
      </c>
      <c r="B1213" s="6" t="s">
        <v>77</v>
      </c>
      <c r="C1213" s="6" t="s">
        <v>1145</v>
      </c>
      <c r="D1213" s="6">
        <v>16</v>
      </c>
      <c r="E1213" s="24">
        <v>166273.04999999999</v>
      </c>
      <c r="F1213" s="6">
        <v>15</v>
      </c>
      <c r="G1213" s="12">
        <v>6.0000000000000001E-3</v>
      </c>
      <c r="H1213" s="12">
        <v>1.7999999999999999E-2</v>
      </c>
      <c r="I1213" s="12">
        <v>-0.01</v>
      </c>
      <c r="J1213" s="16">
        <f t="shared" si="90"/>
        <v>6.6666666666666652E-2</v>
      </c>
      <c r="K1213" s="15">
        <f t="shared" si="91"/>
        <v>11084.869999999997</v>
      </c>
      <c r="L1213" s="15">
        <f t="shared" si="92"/>
        <v>179685.74269999997</v>
      </c>
      <c r="M1213" s="13" t="str">
        <f t="shared" si="93"/>
        <v>Strategic 3Y</v>
      </c>
      <c r="N1213" s="13" t="str">
        <f t="shared" si="94"/>
        <v>PASS</v>
      </c>
    </row>
    <row r="1214" spans="1:14">
      <c r="A1214" s="11">
        <v>47209</v>
      </c>
      <c r="B1214" s="6" t="s">
        <v>80</v>
      </c>
      <c r="C1214" s="6" t="s">
        <v>1143</v>
      </c>
      <c r="D1214" s="6">
        <v>18</v>
      </c>
      <c r="E1214" s="24">
        <v>309291.88</v>
      </c>
      <c r="F1214" s="6">
        <v>18</v>
      </c>
      <c r="G1214" s="12">
        <v>4.0000000000000001E-3</v>
      </c>
      <c r="H1214" s="12">
        <v>0.01</v>
      </c>
      <c r="I1214" s="12">
        <v>-0.01</v>
      </c>
      <c r="J1214" s="16">
        <f t="shared" si="90"/>
        <v>0</v>
      </c>
      <c r="K1214" s="15">
        <f t="shared" si="91"/>
        <v>0</v>
      </c>
      <c r="L1214" s="15">
        <f t="shared" si="92"/>
        <v>310529.04752000002</v>
      </c>
      <c r="M1214" s="13" t="str">
        <f t="shared" si="93"/>
        <v>Strategic 3Y</v>
      </c>
      <c r="N1214" s="13" t="str">
        <f t="shared" si="94"/>
        <v>PASS</v>
      </c>
    </row>
    <row r="1215" spans="1:14">
      <c r="A1215" s="11">
        <v>47209</v>
      </c>
      <c r="B1215" s="6" t="s">
        <v>80</v>
      </c>
      <c r="C1215" s="6" t="s">
        <v>1144</v>
      </c>
      <c r="D1215" s="6">
        <v>18</v>
      </c>
      <c r="E1215" s="24">
        <v>122832.66</v>
      </c>
      <c r="F1215" s="6">
        <v>18</v>
      </c>
      <c r="G1215" s="12">
        <v>4.0000000000000001E-3</v>
      </c>
      <c r="H1215" s="12">
        <v>-4.0000000000000001E-3</v>
      </c>
      <c r="I1215" s="12">
        <v>-0.01</v>
      </c>
      <c r="J1215" s="16">
        <f t="shared" si="90"/>
        <v>0</v>
      </c>
      <c r="K1215" s="15">
        <f t="shared" si="91"/>
        <v>0</v>
      </c>
      <c r="L1215" s="15">
        <f t="shared" si="92"/>
        <v>121604.3334</v>
      </c>
      <c r="M1215" s="13" t="str">
        <f t="shared" si="93"/>
        <v>Strategic 3Y</v>
      </c>
      <c r="N1215" s="13" t="str">
        <f t="shared" si="94"/>
        <v>PASS</v>
      </c>
    </row>
    <row r="1216" spans="1:14">
      <c r="A1216" s="11">
        <v>47209</v>
      </c>
      <c r="B1216" s="6" t="s">
        <v>80</v>
      </c>
      <c r="C1216" s="6" t="s">
        <v>1145</v>
      </c>
      <c r="D1216" s="6">
        <v>18</v>
      </c>
      <c r="E1216" s="24">
        <v>194816.33</v>
      </c>
      <c r="F1216" s="6">
        <v>18</v>
      </c>
      <c r="G1216" s="12">
        <v>4.0000000000000001E-3</v>
      </c>
      <c r="H1216" s="12">
        <v>1.7999999999999999E-2</v>
      </c>
      <c r="I1216" s="12">
        <v>-0.01</v>
      </c>
      <c r="J1216" s="16">
        <f t="shared" si="90"/>
        <v>0</v>
      </c>
      <c r="K1216" s="15">
        <f t="shared" si="91"/>
        <v>0</v>
      </c>
      <c r="L1216" s="15">
        <f t="shared" si="92"/>
        <v>197154.12595999998</v>
      </c>
      <c r="M1216" s="13" t="str">
        <f t="shared" si="93"/>
        <v>Strategic 3Y</v>
      </c>
      <c r="N1216" s="13" t="str">
        <f t="shared" si="94"/>
        <v>PASS</v>
      </c>
    </row>
    <row r="1217" spans="1:14">
      <c r="A1217" s="11">
        <v>47209</v>
      </c>
      <c r="B1217" s="6" t="s">
        <v>82</v>
      </c>
      <c r="C1217" s="6" t="s">
        <v>1143</v>
      </c>
      <c r="D1217" s="6">
        <v>20</v>
      </c>
      <c r="E1217" s="24">
        <v>335954.06</v>
      </c>
      <c r="F1217" s="6">
        <v>17</v>
      </c>
      <c r="G1217" s="12">
        <v>1.4999999999999999E-2</v>
      </c>
      <c r="H1217" s="12">
        <v>0.01</v>
      </c>
      <c r="I1217" s="12">
        <v>-0.01</v>
      </c>
      <c r="J1217" s="16">
        <f t="shared" si="90"/>
        <v>0.17647058823529416</v>
      </c>
      <c r="K1217" s="15">
        <f t="shared" si="91"/>
        <v>59286.010588235309</v>
      </c>
      <c r="L1217" s="15">
        <f t="shared" si="92"/>
        <v>400279.38148823526</v>
      </c>
      <c r="M1217" s="13" t="str">
        <f t="shared" si="93"/>
        <v>Strategic 3Y</v>
      </c>
      <c r="N1217" s="13" t="str">
        <f t="shared" si="94"/>
        <v>PASS</v>
      </c>
    </row>
    <row r="1218" spans="1:14">
      <c r="A1218" s="11">
        <v>47209</v>
      </c>
      <c r="B1218" s="6" t="s">
        <v>82</v>
      </c>
      <c r="C1218" s="6" t="s">
        <v>1144</v>
      </c>
      <c r="D1218" s="6">
        <v>20</v>
      </c>
      <c r="E1218" s="24">
        <v>127093.69</v>
      </c>
      <c r="F1218" s="6">
        <v>17</v>
      </c>
      <c r="G1218" s="12">
        <v>1.4999999999999999E-2</v>
      </c>
      <c r="H1218" s="12">
        <v>-4.0000000000000001E-3</v>
      </c>
      <c r="I1218" s="12">
        <v>-0.01</v>
      </c>
      <c r="J1218" s="16">
        <f t="shared" ref="J1218:J1281" si="95">IFERROR(D1218/F1218-1,0)</f>
        <v>0.17647058823529416</v>
      </c>
      <c r="K1218" s="15">
        <f t="shared" ref="K1218:K1281" si="96">E1218*J1218</f>
        <v>22428.298235294122</v>
      </c>
      <c r="L1218" s="15">
        <f t="shared" ref="L1218:L1281" si="97">E1218+K1218+E1218*(G1218+H1218+I1218)</f>
        <v>149649.08192529413</v>
      </c>
      <c r="M1218" s="13" t="str">
        <f t="shared" ref="M1218:M1281" si="98">IF(YEAR(A1218)=2026,"Current forecast",IF(YEAR(A1218)=2027,"Budget 1Y","Strategic 3Y"))</f>
        <v>Strategic 3Y</v>
      </c>
      <c r="N1218" s="13" t="str">
        <f t="shared" ref="N1218:N1281" si="99">IF(L1218&gt;=0,"PASS","FAIL")</f>
        <v>PASS</v>
      </c>
    </row>
    <row r="1219" spans="1:14">
      <c r="A1219" s="11">
        <v>47209</v>
      </c>
      <c r="B1219" s="6" t="s">
        <v>82</v>
      </c>
      <c r="C1219" s="6" t="s">
        <v>1145</v>
      </c>
      <c r="D1219" s="6">
        <v>20</v>
      </c>
      <c r="E1219" s="24">
        <v>193113.27</v>
      </c>
      <c r="F1219" s="6">
        <v>17</v>
      </c>
      <c r="G1219" s="12">
        <v>1.4999999999999999E-2</v>
      </c>
      <c r="H1219" s="12">
        <v>1.7999999999999999E-2</v>
      </c>
      <c r="I1219" s="12">
        <v>-0.01</v>
      </c>
      <c r="J1219" s="16">
        <f t="shared" si="95"/>
        <v>0.17647058823529416</v>
      </c>
      <c r="K1219" s="15">
        <f t="shared" si="96"/>
        <v>34078.812352941182</v>
      </c>
      <c r="L1219" s="15">
        <f t="shared" si="97"/>
        <v>231633.68756294117</v>
      </c>
      <c r="M1219" s="13" t="str">
        <f t="shared" si="98"/>
        <v>Strategic 3Y</v>
      </c>
      <c r="N1219" s="13" t="str">
        <f t="shared" si="99"/>
        <v>PASS</v>
      </c>
    </row>
    <row r="1220" spans="1:14">
      <c r="A1220" s="11">
        <v>47209</v>
      </c>
      <c r="B1220" s="6" t="s">
        <v>83</v>
      </c>
      <c r="C1220" s="6" t="s">
        <v>1143</v>
      </c>
      <c r="D1220" s="6">
        <v>24</v>
      </c>
      <c r="E1220" s="24">
        <v>445246.96</v>
      </c>
      <c r="F1220" s="6">
        <v>21</v>
      </c>
      <c r="G1220" s="12">
        <v>5.0000000000000001E-3</v>
      </c>
      <c r="H1220" s="12">
        <v>0.01</v>
      </c>
      <c r="I1220" s="12">
        <v>-0.01</v>
      </c>
      <c r="J1220" s="16">
        <f t="shared" si="95"/>
        <v>0.14285714285714279</v>
      </c>
      <c r="K1220" s="15">
        <f t="shared" si="96"/>
        <v>63606.708571428549</v>
      </c>
      <c r="L1220" s="15">
        <f t="shared" si="97"/>
        <v>511079.90337142855</v>
      </c>
      <c r="M1220" s="13" t="str">
        <f t="shared" si="98"/>
        <v>Strategic 3Y</v>
      </c>
      <c r="N1220" s="13" t="str">
        <f t="shared" si="99"/>
        <v>PASS</v>
      </c>
    </row>
    <row r="1221" spans="1:14">
      <c r="A1221" s="11">
        <v>47209</v>
      </c>
      <c r="B1221" s="6" t="s">
        <v>83</v>
      </c>
      <c r="C1221" s="6" t="s">
        <v>1144</v>
      </c>
      <c r="D1221" s="6">
        <v>24</v>
      </c>
      <c r="E1221" s="24">
        <v>166578.51</v>
      </c>
      <c r="F1221" s="6">
        <v>21</v>
      </c>
      <c r="G1221" s="12">
        <v>5.0000000000000001E-3</v>
      </c>
      <c r="H1221" s="12">
        <v>-4.0000000000000001E-3</v>
      </c>
      <c r="I1221" s="12">
        <v>-0.01</v>
      </c>
      <c r="J1221" s="16">
        <f t="shared" si="95"/>
        <v>0.14285714285714279</v>
      </c>
      <c r="K1221" s="15">
        <f t="shared" si="96"/>
        <v>23796.929999999989</v>
      </c>
      <c r="L1221" s="15">
        <f t="shared" si="97"/>
        <v>188876.23341000002</v>
      </c>
      <c r="M1221" s="13" t="str">
        <f t="shared" si="98"/>
        <v>Strategic 3Y</v>
      </c>
      <c r="N1221" s="13" t="str">
        <f t="shared" si="99"/>
        <v>PASS</v>
      </c>
    </row>
    <row r="1222" spans="1:14">
      <c r="A1222" s="11">
        <v>47209</v>
      </c>
      <c r="B1222" s="6" t="s">
        <v>83</v>
      </c>
      <c r="C1222" s="6" t="s">
        <v>1145</v>
      </c>
      <c r="D1222" s="6">
        <v>24</v>
      </c>
      <c r="E1222" s="24">
        <v>239370.17</v>
      </c>
      <c r="F1222" s="6">
        <v>21</v>
      </c>
      <c r="G1222" s="12">
        <v>5.0000000000000001E-3</v>
      </c>
      <c r="H1222" s="12">
        <v>1.7999999999999999E-2</v>
      </c>
      <c r="I1222" s="12">
        <v>-0.01</v>
      </c>
      <c r="J1222" s="16">
        <f t="shared" si="95"/>
        <v>0.14285714285714279</v>
      </c>
      <c r="K1222" s="15">
        <f t="shared" si="96"/>
        <v>34195.738571428556</v>
      </c>
      <c r="L1222" s="15">
        <f t="shared" si="97"/>
        <v>276677.72078142856</v>
      </c>
      <c r="M1222" s="13" t="str">
        <f t="shared" si="98"/>
        <v>Strategic 3Y</v>
      </c>
      <c r="N1222" s="13" t="str">
        <f t="shared" si="99"/>
        <v>PASS</v>
      </c>
    </row>
    <row r="1223" spans="1:14">
      <c r="A1223" s="11">
        <v>47209</v>
      </c>
      <c r="B1223" s="6" t="s">
        <v>84</v>
      </c>
      <c r="C1223" s="6" t="s">
        <v>1143</v>
      </c>
      <c r="D1223" s="6">
        <v>26</v>
      </c>
      <c r="E1223" s="24">
        <v>674162.06</v>
      </c>
      <c r="F1223" s="6">
        <v>26</v>
      </c>
      <c r="G1223" s="12">
        <v>1.2E-2</v>
      </c>
      <c r="H1223" s="12">
        <v>0.01</v>
      </c>
      <c r="I1223" s="12">
        <v>-0.01</v>
      </c>
      <c r="J1223" s="16">
        <f t="shared" si="95"/>
        <v>0</v>
      </c>
      <c r="K1223" s="15">
        <f t="shared" si="96"/>
        <v>0</v>
      </c>
      <c r="L1223" s="15">
        <f t="shared" si="97"/>
        <v>682252.00472000008</v>
      </c>
      <c r="M1223" s="13" t="str">
        <f t="shared" si="98"/>
        <v>Strategic 3Y</v>
      </c>
      <c r="N1223" s="13" t="str">
        <f t="shared" si="99"/>
        <v>PASS</v>
      </c>
    </row>
    <row r="1224" spans="1:14">
      <c r="A1224" s="11">
        <v>47209</v>
      </c>
      <c r="B1224" s="6" t="s">
        <v>84</v>
      </c>
      <c r="C1224" s="6" t="s">
        <v>1144</v>
      </c>
      <c r="D1224" s="6">
        <v>26</v>
      </c>
      <c r="E1224" s="24">
        <v>202037.74</v>
      </c>
      <c r="F1224" s="6">
        <v>26</v>
      </c>
      <c r="G1224" s="12">
        <v>1.2E-2</v>
      </c>
      <c r="H1224" s="12">
        <v>-4.0000000000000001E-3</v>
      </c>
      <c r="I1224" s="12">
        <v>-0.01</v>
      </c>
      <c r="J1224" s="16">
        <f t="shared" si="95"/>
        <v>0</v>
      </c>
      <c r="K1224" s="15">
        <f t="shared" si="96"/>
        <v>0</v>
      </c>
      <c r="L1224" s="15">
        <f t="shared" si="97"/>
        <v>201633.66451999999</v>
      </c>
      <c r="M1224" s="13" t="str">
        <f t="shared" si="98"/>
        <v>Strategic 3Y</v>
      </c>
      <c r="N1224" s="13" t="str">
        <f t="shared" si="99"/>
        <v>PASS</v>
      </c>
    </row>
    <row r="1225" spans="1:14">
      <c r="A1225" s="11">
        <v>47209</v>
      </c>
      <c r="B1225" s="6" t="s">
        <v>84</v>
      </c>
      <c r="C1225" s="6" t="s">
        <v>1145</v>
      </c>
      <c r="D1225" s="6">
        <v>26</v>
      </c>
      <c r="E1225" s="24">
        <v>286464.8</v>
      </c>
      <c r="F1225" s="6">
        <v>26</v>
      </c>
      <c r="G1225" s="12">
        <v>1.2E-2</v>
      </c>
      <c r="H1225" s="12">
        <v>1.7999999999999999E-2</v>
      </c>
      <c r="I1225" s="12">
        <v>-0.01</v>
      </c>
      <c r="J1225" s="16">
        <f t="shared" si="95"/>
        <v>0</v>
      </c>
      <c r="K1225" s="15">
        <f t="shared" si="96"/>
        <v>0</v>
      </c>
      <c r="L1225" s="15">
        <f t="shared" si="97"/>
        <v>292194.09599999996</v>
      </c>
      <c r="M1225" s="13" t="str">
        <f t="shared" si="98"/>
        <v>Strategic 3Y</v>
      </c>
      <c r="N1225" s="13" t="str">
        <f t="shared" si="99"/>
        <v>PASS</v>
      </c>
    </row>
    <row r="1226" spans="1:14">
      <c r="A1226" s="11">
        <v>47239</v>
      </c>
      <c r="B1226" s="6" t="s">
        <v>53</v>
      </c>
      <c r="C1226" s="6" t="s">
        <v>1143</v>
      </c>
      <c r="D1226" s="6">
        <v>8</v>
      </c>
      <c r="E1226" s="24">
        <v>180919.4</v>
      </c>
      <c r="F1226" s="6">
        <v>8</v>
      </c>
      <c r="G1226" s="12">
        <v>1.7999999999999999E-2</v>
      </c>
      <c r="H1226" s="12">
        <v>0.01</v>
      </c>
      <c r="I1226" s="12">
        <v>-0.01</v>
      </c>
      <c r="J1226" s="16">
        <f t="shared" si="95"/>
        <v>0</v>
      </c>
      <c r="K1226" s="15">
        <f t="shared" si="96"/>
        <v>0</v>
      </c>
      <c r="L1226" s="15">
        <f t="shared" si="97"/>
        <v>184175.9492</v>
      </c>
      <c r="M1226" s="13" t="str">
        <f t="shared" si="98"/>
        <v>Strategic 3Y</v>
      </c>
      <c r="N1226" s="13" t="str">
        <f t="shared" si="99"/>
        <v>PASS</v>
      </c>
    </row>
    <row r="1227" spans="1:14">
      <c r="A1227" s="11">
        <v>47239</v>
      </c>
      <c r="B1227" s="6" t="s">
        <v>53</v>
      </c>
      <c r="C1227" s="6" t="s">
        <v>1144</v>
      </c>
      <c r="D1227" s="6">
        <v>8</v>
      </c>
      <c r="E1227" s="24">
        <v>67916.12</v>
      </c>
      <c r="F1227" s="6">
        <v>8</v>
      </c>
      <c r="G1227" s="12">
        <v>1.7999999999999999E-2</v>
      </c>
      <c r="H1227" s="12">
        <v>-4.0000000000000001E-3</v>
      </c>
      <c r="I1227" s="12">
        <v>-0.01</v>
      </c>
      <c r="J1227" s="16">
        <f t="shared" si="95"/>
        <v>0</v>
      </c>
      <c r="K1227" s="15">
        <f t="shared" si="96"/>
        <v>0</v>
      </c>
      <c r="L1227" s="15">
        <f t="shared" si="97"/>
        <v>68187.784480000002</v>
      </c>
      <c r="M1227" s="13" t="str">
        <f t="shared" si="98"/>
        <v>Strategic 3Y</v>
      </c>
      <c r="N1227" s="13" t="str">
        <f t="shared" si="99"/>
        <v>PASS</v>
      </c>
    </row>
    <row r="1228" spans="1:14">
      <c r="A1228" s="11">
        <v>47239</v>
      </c>
      <c r="B1228" s="6" t="s">
        <v>53</v>
      </c>
      <c r="C1228" s="6" t="s">
        <v>1145</v>
      </c>
      <c r="D1228" s="6">
        <v>8</v>
      </c>
      <c r="E1228" s="24">
        <v>110627.87</v>
      </c>
      <c r="F1228" s="6">
        <v>8</v>
      </c>
      <c r="G1228" s="12">
        <v>1.7999999999999999E-2</v>
      </c>
      <c r="H1228" s="12">
        <v>1.7999999999999999E-2</v>
      </c>
      <c r="I1228" s="12">
        <v>-0.01</v>
      </c>
      <c r="J1228" s="16">
        <f t="shared" si="95"/>
        <v>0</v>
      </c>
      <c r="K1228" s="15">
        <f t="shared" si="96"/>
        <v>0</v>
      </c>
      <c r="L1228" s="15">
        <f t="shared" si="97"/>
        <v>113504.19461999999</v>
      </c>
      <c r="M1228" s="13" t="str">
        <f t="shared" si="98"/>
        <v>Strategic 3Y</v>
      </c>
      <c r="N1228" s="13" t="str">
        <f t="shared" si="99"/>
        <v>PASS</v>
      </c>
    </row>
    <row r="1229" spans="1:14">
      <c r="A1229" s="11">
        <v>47239</v>
      </c>
      <c r="B1229" s="6" t="s">
        <v>57</v>
      </c>
      <c r="C1229" s="6" t="s">
        <v>1143</v>
      </c>
      <c r="D1229" s="6">
        <v>9</v>
      </c>
      <c r="E1229" s="24">
        <v>174564.66</v>
      </c>
      <c r="F1229" s="6">
        <v>10</v>
      </c>
      <c r="G1229" s="12">
        <v>6.0000000000000001E-3</v>
      </c>
      <c r="H1229" s="12">
        <v>0.01</v>
      </c>
      <c r="I1229" s="12">
        <v>-0.01</v>
      </c>
      <c r="J1229" s="16">
        <f t="shared" si="95"/>
        <v>-9.9999999999999978E-2</v>
      </c>
      <c r="K1229" s="15">
        <f t="shared" si="96"/>
        <v>-17456.465999999997</v>
      </c>
      <c r="L1229" s="15">
        <f t="shared" si="97"/>
        <v>158155.58196000001</v>
      </c>
      <c r="M1229" s="13" t="str">
        <f t="shared" si="98"/>
        <v>Strategic 3Y</v>
      </c>
      <c r="N1229" s="13" t="str">
        <f t="shared" si="99"/>
        <v>PASS</v>
      </c>
    </row>
    <row r="1230" spans="1:14">
      <c r="A1230" s="11">
        <v>47239</v>
      </c>
      <c r="B1230" s="6" t="s">
        <v>57</v>
      </c>
      <c r="C1230" s="6" t="s">
        <v>1144</v>
      </c>
      <c r="D1230" s="6">
        <v>9</v>
      </c>
      <c r="E1230" s="24">
        <v>63839</v>
      </c>
      <c r="F1230" s="6">
        <v>10</v>
      </c>
      <c r="G1230" s="12">
        <v>6.0000000000000001E-3</v>
      </c>
      <c r="H1230" s="12">
        <v>-4.0000000000000001E-3</v>
      </c>
      <c r="I1230" s="12">
        <v>-0.01</v>
      </c>
      <c r="J1230" s="16">
        <f t="shared" si="95"/>
        <v>-9.9999999999999978E-2</v>
      </c>
      <c r="K1230" s="15">
        <f t="shared" si="96"/>
        <v>-6383.8999999999987</v>
      </c>
      <c r="L1230" s="15">
        <f t="shared" si="97"/>
        <v>56944.387999999999</v>
      </c>
      <c r="M1230" s="13" t="str">
        <f t="shared" si="98"/>
        <v>Strategic 3Y</v>
      </c>
      <c r="N1230" s="13" t="str">
        <f t="shared" si="99"/>
        <v>PASS</v>
      </c>
    </row>
    <row r="1231" spans="1:14">
      <c r="A1231" s="11">
        <v>47239</v>
      </c>
      <c r="B1231" s="6" t="s">
        <v>57</v>
      </c>
      <c r="C1231" s="6" t="s">
        <v>1145</v>
      </c>
      <c r="D1231" s="6">
        <v>9</v>
      </c>
      <c r="E1231" s="24">
        <v>91410.27</v>
      </c>
      <c r="F1231" s="6">
        <v>10</v>
      </c>
      <c r="G1231" s="12">
        <v>6.0000000000000001E-3</v>
      </c>
      <c r="H1231" s="12">
        <v>1.7999999999999999E-2</v>
      </c>
      <c r="I1231" s="12">
        <v>-0.01</v>
      </c>
      <c r="J1231" s="16">
        <f t="shared" si="95"/>
        <v>-9.9999999999999978E-2</v>
      </c>
      <c r="K1231" s="15">
        <f t="shared" si="96"/>
        <v>-9141.0269999999982</v>
      </c>
      <c r="L1231" s="15">
        <f t="shared" si="97"/>
        <v>83548.986780000007</v>
      </c>
      <c r="M1231" s="13" t="str">
        <f t="shared" si="98"/>
        <v>Strategic 3Y</v>
      </c>
      <c r="N1231" s="13" t="str">
        <f t="shared" si="99"/>
        <v>PASS</v>
      </c>
    </row>
    <row r="1232" spans="1:14">
      <c r="A1232" s="11">
        <v>47239</v>
      </c>
      <c r="B1232" s="6" t="s">
        <v>61</v>
      </c>
      <c r="C1232" s="6" t="s">
        <v>1143</v>
      </c>
      <c r="D1232" s="6">
        <v>9</v>
      </c>
      <c r="E1232" s="24">
        <v>154176.4</v>
      </c>
      <c r="F1232" s="6">
        <v>8</v>
      </c>
      <c r="G1232" s="12">
        <v>0</v>
      </c>
      <c r="H1232" s="12">
        <v>0.01</v>
      </c>
      <c r="I1232" s="12">
        <v>-0.01</v>
      </c>
      <c r="J1232" s="16">
        <f t="shared" si="95"/>
        <v>0.125</v>
      </c>
      <c r="K1232" s="15">
        <f t="shared" si="96"/>
        <v>19272.05</v>
      </c>
      <c r="L1232" s="15">
        <f t="shared" si="97"/>
        <v>173448.44999999998</v>
      </c>
      <c r="M1232" s="13" t="str">
        <f t="shared" si="98"/>
        <v>Strategic 3Y</v>
      </c>
      <c r="N1232" s="13" t="str">
        <f t="shared" si="99"/>
        <v>PASS</v>
      </c>
    </row>
    <row r="1233" spans="1:14">
      <c r="A1233" s="11">
        <v>47239</v>
      </c>
      <c r="B1233" s="6" t="s">
        <v>61</v>
      </c>
      <c r="C1233" s="6" t="s">
        <v>1144</v>
      </c>
      <c r="D1233" s="6">
        <v>9</v>
      </c>
      <c r="E1233" s="24">
        <v>55710.400000000001</v>
      </c>
      <c r="F1233" s="6">
        <v>8</v>
      </c>
      <c r="G1233" s="12">
        <v>0</v>
      </c>
      <c r="H1233" s="12">
        <v>-4.0000000000000001E-3</v>
      </c>
      <c r="I1233" s="12">
        <v>-0.01</v>
      </c>
      <c r="J1233" s="16">
        <f t="shared" si="95"/>
        <v>0.125</v>
      </c>
      <c r="K1233" s="15">
        <f t="shared" si="96"/>
        <v>6963.8</v>
      </c>
      <c r="L1233" s="15">
        <f t="shared" si="97"/>
        <v>61894.254400000005</v>
      </c>
      <c r="M1233" s="13" t="str">
        <f t="shared" si="98"/>
        <v>Strategic 3Y</v>
      </c>
      <c r="N1233" s="13" t="str">
        <f t="shared" si="99"/>
        <v>PASS</v>
      </c>
    </row>
    <row r="1234" spans="1:14">
      <c r="A1234" s="11">
        <v>47239</v>
      </c>
      <c r="B1234" s="6" t="s">
        <v>61</v>
      </c>
      <c r="C1234" s="6" t="s">
        <v>1145</v>
      </c>
      <c r="D1234" s="6">
        <v>9</v>
      </c>
      <c r="E1234" s="24">
        <v>66927.899999999994</v>
      </c>
      <c r="F1234" s="6">
        <v>8</v>
      </c>
      <c r="G1234" s="12">
        <v>0</v>
      </c>
      <c r="H1234" s="12">
        <v>1.7999999999999999E-2</v>
      </c>
      <c r="I1234" s="12">
        <v>-0.01</v>
      </c>
      <c r="J1234" s="16">
        <f t="shared" si="95"/>
        <v>0.125</v>
      </c>
      <c r="K1234" s="15">
        <f t="shared" si="96"/>
        <v>8365.9874999999993</v>
      </c>
      <c r="L1234" s="15">
        <f t="shared" si="97"/>
        <v>75829.310700000002</v>
      </c>
      <c r="M1234" s="13" t="str">
        <f t="shared" si="98"/>
        <v>Strategic 3Y</v>
      </c>
      <c r="N1234" s="13" t="str">
        <f t="shared" si="99"/>
        <v>PASS</v>
      </c>
    </row>
    <row r="1235" spans="1:14">
      <c r="A1235" s="11">
        <v>47239</v>
      </c>
      <c r="B1235" s="6" t="s">
        <v>65</v>
      </c>
      <c r="C1235" s="6" t="s">
        <v>1143</v>
      </c>
      <c r="D1235" s="6">
        <v>14</v>
      </c>
      <c r="E1235" s="24">
        <v>348621.54</v>
      </c>
      <c r="F1235" s="6">
        <v>16</v>
      </c>
      <c r="G1235" s="12">
        <v>0.02</v>
      </c>
      <c r="H1235" s="12">
        <v>0.01</v>
      </c>
      <c r="I1235" s="12">
        <v>-0.01</v>
      </c>
      <c r="J1235" s="16">
        <f t="shared" si="95"/>
        <v>-0.125</v>
      </c>
      <c r="K1235" s="15">
        <f t="shared" si="96"/>
        <v>-43577.692499999997</v>
      </c>
      <c r="L1235" s="15">
        <f t="shared" si="97"/>
        <v>312016.27829999995</v>
      </c>
      <c r="M1235" s="13" t="str">
        <f t="shared" si="98"/>
        <v>Strategic 3Y</v>
      </c>
      <c r="N1235" s="13" t="str">
        <f t="shared" si="99"/>
        <v>PASS</v>
      </c>
    </row>
    <row r="1236" spans="1:14">
      <c r="A1236" s="11">
        <v>47239</v>
      </c>
      <c r="B1236" s="6" t="s">
        <v>65</v>
      </c>
      <c r="C1236" s="6" t="s">
        <v>1144</v>
      </c>
      <c r="D1236" s="6">
        <v>14</v>
      </c>
      <c r="E1236" s="24">
        <v>124510.39</v>
      </c>
      <c r="F1236" s="6">
        <v>16</v>
      </c>
      <c r="G1236" s="12">
        <v>0.02</v>
      </c>
      <c r="H1236" s="12">
        <v>-4.0000000000000001E-3</v>
      </c>
      <c r="I1236" s="12">
        <v>-0.01</v>
      </c>
      <c r="J1236" s="16">
        <f t="shared" si="95"/>
        <v>-0.125</v>
      </c>
      <c r="K1236" s="15">
        <f t="shared" si="96"/>
        <v>-15563.79875</v>
      </c>
      <c r="L1236" s="15">
        <f t="shared" si="97"/>
        <v>109693.65359</v>
      </c>
      <c r="M1236" s="13" t="str">
        <f t="shared" si="98"/>
        <v>Strategic 3Y</v>
      </c>
      <c r="N1236" s="13" t="str">
        <f t="shared" si="99"/>
        <v>PASS</v>
      </c>
    </row>
    <row r="1237" spans="1:14">
      <c r="A1237" s="11">
        <v>47239</v>
      </c>
      <c r="B1237" s="6" t="s">
        <v>65</v>
      </c>
      <c r="C1237" s="6" t="s">
        <v>1145</v>
      </c>
      <c r="D1237" s="6">
        <v>14</v>
      </c>
      <c r="E1237" s="24">
        <v>219602.39</v>
      </c>
      <c r="F1237" s="6">
        <v>16</v>
      </c>
      <c r="G1237" s="12">
        <v>0.02</v>
      </c>
      <c r="H1237" s="12">
        <v>1.7999999999999999E-2</v>
      </c>
      <c r="I1237" s="12">
        <v>-0.01</v>
      </c>
      <c r="J1237" s="16">
        <f t="shared" si="95"/>
        <v>-0.125</v>
      </c>
      <c r="K1237" s="15">
        <f t="shared" si="96"/>
        <v>-27450.298750000002</v>
      </c>
      <c r="L1237" s="15">
        <f t="shared" si="97"/>
        <v>198300.95817</v>
      </c>
      <c r="M1237" s="13" t="str">
        <f t="shared" si="98"/>
        <v>Strategic 3Y</v>
      </c>
      <c r="N1237" s="13" t="str">
        <f t="shared" si="99"/>
        <v>PASS</v>
      </c>
    </row>
    <row r="1238" spans="1:14">
      <c r="A1238" s="11">
        <v>47239</v>
      </c>
      <c r="B1238" s="6" t="s">
        <v>68</v>
      </c>
      <c r="C1238" s="6" t="s">
        <v>1143</v>
      </c>
      <c r="D1238" s="6">
        <v>20</v>
      </c>
      <c r="E1238" s="24">
        <v>307949.01</v>
      </c>
      <c r="F1238" s="6">
        <v>18</v>
      </c>
      <c r="G1238" s="12">
        <v>0</v>
      </c>
      <c r="H1238" s="12">
        <v>0.01</v>
      </c>
      <c r="I1238" s="12">
        <v>-0.01</v>
      </c>
      <c r="J1238" s="16">
        <f t="shared" si="95"/>
        <v>0.11111111111111116</v>
      </c>
      <c r="K1238" s="15">
        <f t="shared" si="96"/>
        <v>34216.556666666685</v>
      </c>
      <c r="L1238" s="15">
        <f t="shared" si="97"/>
        <v>342165.56666666671</v>
      </c>
      <c r="M1238" s="13" t="str">
        <f t="shared" si="98"/>
        <v>Strategic 3Y</v>
      </c>
      <c r="N1238" s="13" t="str">
        <f t="shared" si="99"/>
        <v>PASS</v>
      </c>
    </row>
    <row r="1239" spans="1:14">
      <c r="A1239" s="11">
        <v>47239</v>
      </c>
      <c r="B1239" s="6" t="s">
        <v>68</v>
      </c>
      <c r="C1239" s="6" t="s">
        <v>1144</v>
      </c>
      <c r="D1239" s="6">
        <v>20</v>
      </c>
      <c r="E1239" s="24">
        <v>129916.92</v>
      </c>
      <c r="F1239" s="6">
        <v>18</v>
      </c>
      <c r="G1239" s="12">
        <v>0</v>
      </c>
      <c r="H1239" s="12">
        <v>-4.0000000000000001E-3</v>
      </c>
      <c r="I1239" s="12">
        <v>-0.01</v>
      </c>
      <c r="J1239" s="16">
        <f t="shared" si="95"/>
        <v>0.11111111111111116</v>
      </c>
      <c r="K1239" s="15">
        <f t="shared" si="96"/>
        <v>14435.21333333334</v>
      </c>
      <c r="L1239" s="15">
        <f t="shared" si="97"/>
        <v>142533.29645333334</v>
      </c>
      <c r="M1239" s="13" t="str">
        <f t="shared" si="98"/>
        <v>Strategic 3Y</v>
      </c>
      <c r="N1239" s="13" t="str">
        <f t="shared" si="99"/>
        <v>PASS</v>
      </c>
    </row>
    <row r="1240" spans="1:14">
      <c r="A1240" s="11">
        <v>47239</v>
      </c>
      <c r="B1240" s="6" t="s">
        <v>68</v>
      </c>
      <c r="C1240" s="6" t="s">
        <v>1145</v>
      </c>
      <c r="D1240" s="6">
        <v>20</v>
      </c>
      <c r="E1240" s="24">
        <v>175444.9</v>
      </c>
      <c r="F1240" s="6">
        <v>18</v>
      </c>
      <c r="G1240" s="12">
        <v>0</v>
      </c>
      <c r="H1240" s="12">
        <v>1.7999999999999999E-2</v>
      </c>
      <c r="I1240" s="12">
        <v>-0.01</v>
      </c>
      <c r="J1240" s="16">
        <f t="shared" si="95"/>
        <v>0.11111111111111116</v>
      </c>
      <c r="K1240" s="15">
        <f t="shared" si="96"/>
        <v>19493.877777777787</v>
      </c>
      <c r="L1240" s="15">
        <f t="shared" si="97"/>
        <v>196342.33697777777</v>
      </c>
      <c r="M1240" s="13" t="str">
        <f t="shared" si="98"/>
        <v>Strategic 3Y</v>
      </c>
      <c r="N1240" s="13" t="str">
        <f t="shared" si="99"/>
        <v>PASS</v>
      </c>
    </row>
    <row r="1241" spans="1:14">
      <c r="A1241" s="11">
        <v>47239</v>
      </c>
      <c r="B1241" s="6" t="s">
        <v>71</v>
      </c>
      <c r="C1241" s="6" t="s">
        <v>1143</v>
      </c>
      <c r="D1241" s="6">
        <v>13</v>
      </c>
      <c r="E1241" s="24">
        <v>208871.36</v>
      </c>
      <c r="F1241" s="6">
        <v>14</v>
      </c>
      <c r="G1241" s="12">
        <v>8.0000000000000002E-3</v>
      </c>
      <c r="H1241" s="12">
        <v>0.01</v>
      </c>
      <c r="I1241" s="12">
        <v>-0.01</v>
      </c>
      <c r="J1241" s="16">
        <f t="shared" si="95"/>
        <v>-7.1428571428571397E-2</v>
      </c>
      <c r="K1241" s="15">
        <f t="shared" si="96"/>
        <v>-14919.382857142849</v>
      </c>
      <c r="L1241" s="15">
        <f t="shared" si="97"/>
        <v>195622.94802285713</v>
      </c>
      <c r="M1241" s="13" t="str">
        <f t="shared" si="98"/>
        <v>Strategic 3Y</v>
      </c>
      <c r="N1241" s="13" t="str">
        <f t="shared" si="99"/>
        <v>PASS</v>
      </c>
    </row>
    <row r="1242" spans="1:14">
      <c r="A1242" s="11">
        <v>47239</v>
      </c>
      <c r="B1242" s="6" t="s">
        <v>71</v>
      </c>
      <c r="C1242" s="6" t="s">
        <v>1144</v>
      </c>
      <c r="D1242" s="6">
        <v>13</v>
      </c>
      <c r="E1242" s="24">
        <v>81644.5</v>
      </c>
      <c r="F1242" s="6">
        <v>14</v>
      </c>
      <c r="G1242" s="12">
        <v>8.0000000000000002E-3</v>
      </c>
      <c r="H1242" s="12">
        <v>-4.0000000000000001E-3</v>
      </c>
      <c r="I1242" s="12">
        <v>-0.01</v>
      </c>
      <c r="J1242" s="16">
        <f t="shared" si="95"/>
        <v>-7.1428571428571397E-2</v>
      </c>
      <c r="K1242" s="15">
        <f t="shared" si="96"/>
        <v>-5831.7499999999973</v>
      </c>
      <c r="L1242" s="15">
        <f t="shared" si="97"/>
        <v>75322.883000000002</v>
      </c>
      <c r="M1242" s="13" t="str">
        <f t="shared" si="98"/>
        <v>Strategic 3Y</v>
      </c>
      <c r="N1242" s="13" t="str">
        <f t="shared" si="99"/>
        <v>PASS</v>
      </c>
    </row>
    <row r="1243" spans="1:14">
      <c r="A1243" s="11">
        <v>47239</v>
      </c>
      <c r="B1243" s="6" t="s">
        <v>71</v>
      </c>
      <c r="C1243" s="6" t="s">
        <v>1145</v>
      </c>
      <c r="D1243" s="6">
        <v>13</v>
      </c>
      <c r="E1243" s="24">
        <v>121634.69</v>
      </c>
      <c r="F1243" s="6">
        <v>14</v>
      </c>
      <c r="G1243" s="12">
        <v>8.0000000000000002E-3</v>
      </c>
      <c r="H1243" s="12">
        <v>1.7999999999999999E-2</v>
      </c>
      <c r="I1243" s="12">
        <v>-0.01</v>
      </c>
      <c r="J1243" s="16">
        <f t="shared" si="95"/>
        <v>-7.1428571428571397E-2</v>
      </c>
      <c r="K1243" s="15">
        <f t="shared" si="96"/>
        <v>-8688.1921428571386</v>
      </c>
      <c r="L1243" s="15">
        <f t="shared" si="97"/>
        <v>114892.65289714286</v>
      </c>
      <c r="M1243" s="13" t="str">
        <f t="shared" si="98"/>
        <v>Strategic 3Y</v>
      </c>
      <c r="N1243" s="13" t="str">
        <f t="shared" si="99"/>
        <v>PASS</v>
      </c>
    </row>
    <row r="1244" spans="1:14">
      <c r="A1244" s="11">
        <v>47239</v>
      </c>
      <c r="B1244" s="6" t="s">
        <v>74</v>
      </c>
      <c r="C1244" s="6" t="s">
        <v>1143</v>
      </c>
      <c r="D1244" s="6">
        <v>62</v>
      </c>
      <c r="E1244" s="24">
        <v>1288267.6499999999</v>
      </c>
      <c r="F1244" s="6">
        <v>57</v>
      </c>
      <c r="G1244" s="12">
        <v>0.01</v>
      </c>
      <c r="H1244" s="12">
        <v>0.01</v>
      </c>
      <c r="I1244" s="12">
        <v>-0.01</v>
      </c>
      <c r="J1244" s="16">
        <f t="shared" si="95"/>
        <v>8.7719298245614086E-2</v>
      </c>
      <c r="K1244" s="15">
        <f t="shared" si="96"/>
        <v>113005.93421052638</v>
      </c>
      <c r="L1244" s="15">
        <f t="shared" si="97"/>
        <v>1414156.2607105263</v>
      </c>
      <c r="M1244" s="13" t="str">
        <f t="shared" si="98"/>
        <v>Strategic 3Y</v>
      </c>
      <c r="N1244" s="13" t="str">
        <f t="shared" si="99"/>
        <v>PASS</v>
      </c>
    </row>
    <row r="1245" spans="1:14">
      <c r="A1245" s="11">
        <v>47239</v>
      </c>
      <c r="B1245" s="6" t="s">
        <v>74</v>
      </c>
      <c r="C1245" s="6" t="s">
        <v>1144</v>
      </c>
      <c r="D1245" s="6">
        <v>62</v>
      </c>
      <c r="E1245" s="24">
        <v>459864.06</v>
      </c>
      <c r="F1245" s="6">
        <v>57</v>
      </c>
      <c r="G1245" s="12">
        <v>0.01</v>
      </c>
      <c r="H1245" s="12">
        <v>-4.0000000000000001E-3</v>
      </c>
      <c r="I1245" s="12">
        <v>-0.01</v>
      </c>
      <c r="J1245" s="16">
        <f t="shared" si="95"/>
        <v>8.7719298245614086E-2</v>
      </c>
      <c r="K1245" s="15">
        <f t="shared" si="96"/>
        <v>40338.95263157897</v>
      </c>
      <c r="L1245" s="15">
        <f t="shared" si="97"/>
        <v>498363.55639157892</v>
      </c>
      <c r="M1245" s="13" t="str">
        <f t="shared" si="98"/>
        <v>Strategic 3Y</v>
      </c>
      <c r="N1245" s="13" t="str">
        <f t="shared" si="99"/>
        <v>PASS</v>
      </c>
    </row>
    <row r="1246" spans="1:14">
      <c r="A1246" s="11">
        <v>47239</v>
      </c>
      <c r="B1246" s="6" t="s">
        <v>74</v>
      </c>
      <c r="C1246" s="6" t="s">
        <v>1145</v>
      </c>
      <c r="D1246" s="6">
        <v>62</v>
      </c>
      <c r="E1246" s="24">
        <v>782486.62</v>
      </c>
      <c r="F1246" s="6">
        <v>57</v>
      </c>
      <c r="G1246" s="12">
        <v>0.01</v>
      </c>
      <c r="H1246" s="12">
        <v>1.7999999999999999E-2</v>
      </c>
      <c r="I1246" s="12">
        <v>-0.01</v>
      </c>
      <c r="J1246" s="16">
        <f t="shared" si="95"/>
        <v>8.7719298245614086E-2</v>
      </c>
      <c r="K1246" s="15">
        <f t="shared" si="96"/>
        <v>68639.17719298249</v>
      </c>
      <c r="L1246" s="15">
        <f t="shared" si="97"/>
        <v>865210.55635298253</v>
      </c>
      <c r="M1246" s="13" t="str">
        <f t="shared" si="98"/>
        <v>Strategic 3Y</v>
      </c>
      <c r="N1246" s="13" t="str">
        <f t="shared" si="99"/>
        <v>PASS</v>
      </c>
    </row>
    <row r="1247" spans="1:14">
      <c r="A1247" s="11">
        <v>47239</v>
      </c>
      <c r="B1247" s="6" t="s">
        <v>77</v>
      </c>
      <c r="C1247" s="6" t="s">
        <v>1143</v>
      </c>
      <c r="D1247" s="6">
        <v>16</v>
      </c>
      <c r="E1247" s="24">
        <v>258076.4</v>
      </c>
      <c r="F1247" s="6">
        <v>15</v>
      </c>
      <c r="G1247" s="12">
        <v>6.0000000000000001E-3</v>
      </c>
      <c r="H1247" s="12">
        <v>0.01</v>
      </c>
      <c r="I1247" s="12">
        <v>-0.01</v>
      </c>
      <c r="J1247" s="16">
        <f t="shared" si="95"/>
        <v>6.6666666666666652E-2</v>
      </c>
      <c r="K1247" s="15">
        <f t="shared" si="96"/>
        <v>17205.093333333331</v>
      </c>
      <c r="L1247" s="15">
        <f t="shared" si="97"/>
        <v>276829.95173333335</v>
      </c>
      <c r="M1247" s="13" t="str">
        <f t="shared" si="98"/>
        <v>Strategic 3Y</v>
      </c>
      <c r="N1247" s="13" t="str">
        <f t="shared" si="99"/>
        <v>PASS</v>
      </c>
    </row>
    <row r="1248" spans="1:14">
      <c r="A1248" s="11">
        <v>47239</v>
      </c>
      <c r="B1248" s="6" t="s">
        <v>77</v>
      </c>
      <c r="C1248" s="6" t="s">
        <v>1144</v>
      </c>
      <c r="D1248" s="6">
        <v>16</v>
      </c>
      <c r="E1248" s="24">
        <v>112508.29</v>
      </c>
      <c r="F1248" s="6">
        <v>15</v>
      </c>
      <c r="G1248" s="12">
        <v>6.0000000000000001E-3</v>
      </c>
      <c r="H1248" s="12">
        <v>-4.0000000000000001E-3</v>
      </c>
      <c r="I1248" s="12">
        <v>-0.01</v>
      </c>
      <c r="J1248" s="16">
        <f t="shared" si="95"/>
        <v>6.6666666666666652E-2</v>
      </c>
      <c r="K1248" s="15">
        <f t="shared" si="96"/>
        <v>7500.5526666666647</v>
      </c>
      <c r="L1248" s="15">
        <f t="shared" si="97"/>
        <v>119108.77634666667</v>
      </c>
      <c r="M1248" s="13" t="str">
        <f t="shared" si="98"/>
        <v>Strategic 3Y</v>
      </c>
      <c r="N1248" s="13" t="str">
        <f t="shared" si="99"/>
        <v>PASS</v>
      </c>
    </row>
    <row r="1249" spans="1:14">
      <c r="A1249" s="11">
        <v>47239</v>
      </c>
      <c r="B1249" s="6" t="s">
        <v>77</v>
      </c>
      <c r="C1249" s="6" t="s">
        <v>1145</v>
      </c>
      <c r="D1249" s="6">
        <v>16</v>
      </c>
      <c r="E1249" s="24">
        <v>172676.98</v>
      </c>
      <c r="F1249" s="6">
        <v>15</v>
      </c>
      <c r="G1249" s="12">
        <v>6.0000000000000001E-3</v>
      </c>
      <c r="H1249" s="12">
        <v>1.7999999999999999E-2</v>
      </c>
      <c r="I1249" s="12">
        <v>-0.01</v>
      </c>
      <c r="J1249" s="16">
        <f t="shared" si="95"/>
        <v>6.6666666666666652E-2</v>
      </c>
      <c r="K1249" s="15">
        <f t="shared" si="96"/>
        <v>11511.798666666666</v>
      </c>
      <c r="L1249" s="15">
        <f t="shared" si="97"/>
        <v>186606.25638666668</v>
      </c>
      <c r="M1249" s="13" t="str">
        <f t="shared" si="98"/>
        <v>Strategic 3Y</v>
      </c>
      <c r="N1249" s="13" t="str">
        <f t="shared" si="99"/>
        <v>PASS</v>
      </c>
    </row>
    <row r="1250" spans="1:14">
      <c r="A1250" s="11">
        <v>47239</v>
      </c>
      <c r="B1250" s="6" t="s">
        <v>80</v>
      </c>
      <c r="C1250" s="6" t="s">
        <v>1143</v>
      </c>
      <c r="D1250" s="6">
        <v>18</v>
      </c>
      <c r="E1250" s="24">
        <v>354752.54</v>
      </c>
      <c r="F1250" s="6">
        <v>18</v>
      </c>
      <c r="G1250" s="12">
        <v>4.0000000000000001E-3</v>
      </c>
      <c r="H1250" s="12">
        <v>0.01</v>
      </c>
      <c r="I1250" s="12">
        <v>-0.01</v>
      </c>
      <c r="J1250" s="16">
        <f t="shared" si="95"/>
        <v>0</v>
      </c>
      <c r="K1250" s="15">
        <f t="shared" si="96"/>
        <v>0</v>
      </c>
      <c r="L1250" s="15">
        <f t="shared" si="97"/>
        <v>356171.55015999998</v>
      </c>
      <c r="M1250" s="13" t="str">
        <f t="shared" si="98"/>
        <v>Strategic 3Y</v>
      </c>
      <c r="N1250" s="13" t="str">
        <f t="shared" si="99"/>
        <v>PASS</v>
      </c>
    </row>
    <row r="1251" spans="1:14">
      <c r="A1251" s="11">
        <v>47239</v>
      </c>
      <c r="B1251" s="6" t="s">
        <v>80</v>
      </c>
      <c r="C1251" s="6" t="s">
        <v>1144</v>
      </c>
      <c r="D1251" s="6">
        <v>18</v>
      </c>
      <c r="E1251" s="24">
        <v>132357.70000000001</v>
      </c>
      <c r="F1251" s="6">
        <v>18</v>
      </c>
      <c r="G1251" s="12">
        <v>4.0000000000000001E-3</v>
      </c>
      <c r="H1251" s="12">
        <v>-4.0000000000000001E-3</v>
      </c>
      <c r="I1251" s="12">
        <v>-0.01</v>
      </c>
      <c r="J1251" s="16">
        <f t="shared" si="95"/>
        <v>0</v>
      </c>
      <c r="K1251" s="15">
        <f t="shared" si="96"/>
        <v>0</v>
      </c>
      <c r="L1251" s="15">
        <f t="shared" si="97"/>
        <v>131034.12300000001</v>
      </c>
      <c r="M1251" s="13" t="str">
        <f t="shared" si="98"/>
        <v>Strategic 3Y</v>
      </c>
      <c r="N1251" s="13" t="str">
        <f t="shared" si="99"/>
        <v>PASS</v>
      </c>
    </row>
    <row r="1252" spans="1:14">
      <c r="A1252" s="11">
        <v>47239</v>
      </c>
      <c r="B1252" s="6" t="s">
        <v>80</v>
      </c>
      <c r="C1252" s="6" t="s">
        <v>1145</v>
      </c>
      <c r="D1252" s="6">
        <v>18</v>
      </c>
      <c r="E1252" s="24">
        <v>211255.11</v>
      </c>
      <c r="F1252" s="6">
        <v>18</v>
      </c>
      <c r="G1252" s="12">
        <v>4.0000000000000001E-3</v>
      </c>
      <c r="H1252" s="12">
        <v>1.7999999999999999E-2</v>
      </c>
      <c r="I1252" s="12">
        <v>-0.01</v>
      </c>
      <c r="J1252" s="16">
        <f t="shared" si="95"/>
        <v>0</v>
      </c>
      <c r="K1252" s="15">
        <f t="shared" si="96"/>
        <v>0</v>
      </c>
      <c r="L1252" s="15">
        <f t="shared" si="97"/>
        <v>213790.17131999999</v>
      </c>
      <c r="M1252" s="13" t="str">
        <f t="shared" si="98"/>
        <v>Strategic 3Y</v>
      </c>
      <c r="N1252" s="13" t="str">
        <f t="shared" si="99"/>
        <v>PASS</v>
      </c>
    </row>
    <row r="1253" spans="1:14">
      <c r="A1253" s="11">
        <v>47239</v>
      </c>
      <c r="B1253" s="6" t="s">
        <v>82</v>
      </c>
      <c r="C1253" s="6" t="s">
        <v>1143</v>
      </c>
      <c r="D1253" s="6">
        <v>20</v>
      </c>
      <c r="E1253" s="24">
        <v>396153.69</v>
      </c>
      <c r="F1253" s="6">
        <v>17</v>
      </c>
      <c r="G1253" s="12">
        <v>1.4999999999999999E-2</v>
      </c>
      <c r="H1253" s="12">
        <v>0.01</v>
      </c>
      <c r="I1253" s="12">
        <v>-0.01</v>
      </c>
      <c r="J1253" s="16">
        <f t="shared" si="95"/>
        <v>0.17647058823529416</v>
      </c>
      <c r="K1253" s="15">
        <f t="shared" si="96"/>
        <v>69909.47470588237</v>
      </c>
      <c r="L1253" s="15">
        <f t="shared" si="97"/>
        <v>472005.47005588235</v>
      </c>
      <c r="M1253" s="13" t="str">
        <f t="shared" si="98"/>
        <v>Strategic 3Y</v>
      </c>
      <c r="N1253" s="13" t="str">
        <f t="shared" si="99"/>
        <v>PASS</v>
      </c>
    </row>
    <row r="1254" spans="1:14">
      <c r="A1254" s="11">
        <v>47239</v>
      </c>
      <c r="B1254" s="6" t="s">
        <v>82</v>
      </c>
      <c r="C1254" s="6" t="s">
        <v>1144</v>
      </c>
      <c r="D1254" s="6">
        <v>20</v>
      </c>
      <c r="E1254" s="24">
        <v>138840.91</v>
      </c>
      <c r="F1254" s="6">
        <v>17</v>
      </c>
      <c r="G1254" s="12">
        <v>1.4999999999999999E-2</v>
      </c>
      <c r="H1254" s="12">
        <v>-4.0000000000000001E-3</v>
      </c>
      <c r="I1254" s="12">
        <v>-0.01</v>
      </c>
      <c r="J1254" s="16">
        <f t="shared" si="95"/>
        <v>0.17647058823529416</v>
      </c>
      <c r="K1254" s="15">
        <f t="shared" si="96"/>
        <v>24501.337058823534</v>
      </c>
      <c r="L1254" s="15">
        <f t="shared" si="97"/>
        <v>163481.08796882353</v>
      </c>
      <c r="M1254" s="13" t="str">
        <f t="shared" si="98"/>
        <v>Strategic 3Y</v>
      </c>
      <c r="N1254" s="13" t="str">
        <f t="shared" si="99"/>
        <v>PASS</v>
      </c>
    </row>
    <row r="1255" spans="1:14">
      <c r="A1255" s="11">
        <v>47239</v>
      </c>
      <c r="B1255" s="6" t="s">
        <v>82</v>
      </c>
      <c r="C1255" s="6" t="s">
        <v>1145</v>
      </c>
      <c r="D1255" s="6">
        <v>20</v>
      </c>
      <c r="E1255" s="24">
        <v>211269.48</v>
      </c>
      <c r="F1255" s="6">
        <v>17</v>
      </c>
      <c r="G1255" s="12">
        <v>1.4999999999999999E-2</v>
      </c>
      <c r="H1255" s="12">
        <v>1.7999999999999999E-2</v>
      </c>
      <c r="I1255" s="12">
        <v>-0.01</v>
      </c>
      <c r="J1255" s="16">
        <f t="shared" si="95"/>
        <v>0.17647058823529416</v>
      </c>
      <c r="K1255" s="15">
        <f t="shared" si="96"/>
        <v>37282.849411764713</v>
      </c>
      <c r="L1255" s="15">
        <f t="shared" si="97"/>
        <v>253411.5274517647</v>
      </c>
      <c r="M1255" s="13" t="str">
        <f t="shared" si="98"/>
        <v>Strategic 3Y</v>
      </c>
      <c r="N1255" s="13" t="str">
        <f t="shared" si="99"/>
        <v>PASS</v>
      </c>
    </row>
    <row r="1256" spans="1:14">
      <c r="A1256" s="11">
        <v>47239</v>
      </c>
      <c r="B1256" s="6" t="s">
        <v>83</v>
      </c>
      <c r="C1256" s="6" t="s">
        <v>1143</v>
      </c>
      <c r="D1256" s="6">
        <v>24</v>
      </c>
      <c r="E1256" s="24">
        <v>542276.23</v>
      </c>
      <c r="F1256" s="6">
        <v>21</v>
      </c>
      <c r="G1256" s="12">
        <v>5.0000000000000001E-3</v>
      </c>
      <c r="H1256" s="12">
        <v>0.01</v>
      </c>
      <c r="I1256" s="12">
        <v>-0.01</v>
      </c>
      <c r="J1256" s="16">
        <f t="shared" si="95"/>
        <v>0.14285714285714279</v>
      </c>
      <c r="K1256" s="15">
        <f t="shared" si="96"/>
        <v>77468.032857142825</v>
      </c>
      <c r="L1256" s="15">
        <f t="shared" si="97"/>
        <v>622455.64400714287</v>
      </c>
      <c r="M1256" s="13" t="str">
        <f t="shared" si="98"/>
        <v>Strategic 3Y</v>
      </c>
      <c r="N1256" s="13" t="str">
        <f t="shared" si="99"/>
        <v>PASS</v>
      </c>
    </row>
    <row r="1257" spans="1:14">
      <c r="A1257" s="11">
        <v>47239</v>
      </c>
      <c r="B1257" s="6" t="s">
        <v>83</v>
      </c>
      <c r="C1257" s="6" t="s">
        <v>1144</v>
      </c>
      <c r="D1257" s="6">
        <v>24</v>
      </c>
      <c r="E1257" s="24">
        <v>190368.48</v>
      </c>
      <c r="F1257" s="6">
        <v>21</v>
      </c>
      <c r="G1257" s="12">
        <v>5.0000000000000001E-3</v>
      </c>
      <c r="H1257" s="12">
        <v>-4.0000000000000001E-3</v>
      </c>
      <c r="I1257" s="12">
        <v>-0.01</v>
      </c>
      <c r="J1257" s="16">
        <f t="shared" si="95"/>
        <v>0.14285714285714279</v>
      </c>
      <c r="K1257" s="15">
        <f t="shared" si="96"/>
        <v>27195.497142857133</v>
      </c>
      <c r="L1257" s="15">
        <f t="shared" si="97"/>
        <v>215850.66082285714</v>
      </c>
      <c r="M1257" s="13" t="str">
        <f t="shared" si="98"/>
        <v>Strategic 3Y</v>
      </c>
      <c r="N1257" s="13" t="str">
        <f t="shared" si="99"/>
        <v>PASS</v>
      </c>
    </row>
    <row r="1258" spans="1:14">
      <c r="A1258" s="11">
        <v>47239</v>
      </c>
      <c r="B1258" s="6" t="s">
        <v>83</v>
      </c>
      <c r="C1258" s="6" t="s">
        <v>1145</v>
      </c>
      <c r="D1258" s="6">
        <v>24</v>
      </c>
      <c r="E1258" s="24">
        <v>255636.29</v>
      </c>
      <c r="F1258" s="6">
        <v>21</v>
      </c>
      <c r="G1258" s="12">
        <v>5.0000000000000001E-3</v>
      </c>
      <c r="H1258" s="12">
        <v>1.7999999999999999E-2</v>
      </c>
      <c r="I1258" s="12">
        <v>-0.01</v>
      </c>
      <c r="J1258" s="16">
        <f t="shared" si="95"/>
        <v>0.14285714285714279</v>
      </c>
      <c r="K1258" s="15">
        <f t="shared" si="96"/>
        <v>36519.469999999987</v>
      </c>
      <c r="L1258" s="15">
        <f t="shared" si="97"/>
        <v>295479.03177</v>
      </c>
      <c r="M1258" s="13" t="str">
        <f t="shared" si="98"/>
        <v>Strategic 3Y</v>
      </c>
      <c r="N1258" s="13" t="str">
        <f t="shared" si="99"/>
        <v>PASS</v>
      </c>
    </row>
    <row r="1259" spans="1:14">
      <c r="A1259" s="11">
        <v>47239</v>
      </c>
      <c r="B1259" s="6" t="s">
        <v>84</v>
      </c>
      <c r="C1259" s="6" t="s">
        <v>1143</v>
      </c>
      <c r="D1259" s="6">
        <v>26</v>
      </c>
      <c r="E1259" s="24">
        <v>660755.13</v>
      </c>
      <c r="F1259" s="6">
        <v>26</v>
      </c>
      <c r="G1259" s="12">
        <v>1.2E-2</v>
      </c>
      <c r="H1259" s="12">
        <v>0.01</v>
      </c>
      <c r="I1259" s="12">
        <v>-0.01</v>
      </c>
      <c r="J1259" s="16">
        <f t="shared" si="95"/>
        <v>0</v>
      </c>
      <c r="K1259" s="15">
        <f t="shared" si="96"/>
        <v>0</v>
      </c>
      <c r="L1259" s="15">
        <f t="shared" si="97"/>
        <v>668684.19155999995</v>
      </c>
      <c r="M1259" s="13" t="str">
        <f t="shared" si="98"/>
        <v>Strategic 3Y</v>
      </c>
      <c r="N1259" s="13" t="str">
        <f t="shared" si="99"/>
        <v>PASS</v>
      </c>
    </row>
    <row r="1260" spans="1:14">
      <c r="A1260" s="11">
        <v>47239</v>
      </c>
      <c r="B1260" s="6" t="s">
        <v>84</v>
      </c>
      <c r="C1260" s="6" t="s">
        <v>1144</v>
      </c>
      <c r="D1260" s="6">
        <v>26</v>
      </c>
      <c r="E1260" s="24">
        <v>198093</v>
      </c>
      <c r="F1260" s="6">
        <v>26</v>
      </c>
      <c r="G1260" s="12">
        <v>1.2E-2</v>
      </c>
      <c r="H1260" s="12">
        <v>-4.0000000000000001E-3</v>
      </c>
      <c r="I1260" s="12">
        <v>-0.01</v>
      </c>
      <c r="J1260" s="16">
        <f t="shared" si="95"/>
        <v>0</v>
      </c>
      <c r="K1260" s="15">
        <f t="shared" si="96"/>
        <v>0</v>
      </c>
      <c r="L1260" s="15">
        <f t="shared" si="97"/>
        <v>197696.81400000001</v>
      </c>
      <c r="M1260" s="13" t="str">
        <f t="shared" si="98"/>
        <v>Strategic 3Y</v>
      </c>
      <c r="N1260" s="13" t="str">
        <f t="shared" si="99"/>
        <v>PASS</v>
      </c>
    </row>
    <row r="1261" spans="1:14">
      <c r="A1261" s="11">
        <v>47239</v>
      </c>
      <c r="B1261" s="6" t="s">
        <v>84</v>
      </c>
      <c r="C1261" s="6" t="s">
        <v>1145</v>
      </c>
      <c r="D1261" s="6">
        <v>26</v>
      </c>
      <c r="E1261" s="24">
        <v>258401.22</v>
      </c>
      <c r="F1261" s="6">
        <v>26</v>
      </c>
      <c r="G1261" s="12">
        <v>1.2E-2</v>
      </c>
      <c r="H1261" s="12">
        <v>1.7999999999999999E-2</v>
      </c>
      <c r="I1261" s="12">
        <v>-0.01</v>
      </c>
      <c r="J1261" s="16">
        <f t="shared" si="95"/>
        <v>0</v>
      </c>
      <c r="K1261" s="15">
        <f t="shared" si="96"/>
        <v>0</v>
      </c>
      <c r="L1261" s="15">
        <f t="shared" si="97"/>
        <v>263569.24440000003</v>
      </c>
      <c r="M1261" s="13" t="str">
        <f t="shared" si="98"/>
        <v>Strategic 3Y</v>
      </c>
      <c r="N1261" s="13" t="str">
        <f t="shared" si="99"/>
        <v>PASS</v>
      </c>
    </row>
    <row r="1262" spans="1:14">
      <c r="A1262" s="11">
        <v>47270</v>
      </c>
      <c r="B1262" s="6" t="s">
        <v>53</v>
      </c>
      <c r="C1262" s="6" t="s">
        <v>1143</v>
      </c>
      <c r="D1262" s="6">
        <v>8</v>
      </c>
      <c r="E1262" s="24">
        <v>182265.21</v>
      </c>
      <c r="F1262" s="6">
        <v>8</v>
      </c>
      <c r="G1262" s="12">
        <v>1.7999999999999999E-2</v>
      </c>
      <c r="H1262" s="12">
        <v>0.01</v>
      </c>
      <c r="I1262" s="12">
        <v>-0.01</v>
      </c>
      <c r="J1262" s="16">
        <f t="shared" si="95"/>
        <v>0</v>
      </c>
      <c r="K1262" s="15">
        <f t="shared" si="96"/>
        <v>0</v>
      </c>
      <c r="L1262" s="15">
        <f t="shared" si="97"/>
        <v>185545.98377999998</v>
      </c>
      <c r="M1262" s="13" t="str">
        <f t="shared" si="98"/>
        <v>Strategic 3Y</v>
      </c>
      <c r="N1262" s="13" t="str">
        <f t="shared" si="99"/>
        <v>PASS</v>
      </c>
    </row>
    <row r="1263" spans="1:14">
      <c r="A1263" s="11">
        <v>47270</v>
      </c>
      <c r="B1263" s="6" t="s">
        <v>53</v>
      </c>
      <c r="C1263" s="6" t="s">
        <v>1144</v>
      </c>
      <c r="D1263" s="6">
        <v>8</v>
      </c>
      <c r="E1263" s="24">
        <v>66095.17</v>
      </c>
      <c r="F1263" s="6">
        <v>8</v>
      </c>
      <c r="G1263" s="12">
        <v>1.7999999999999999E-2</v>
      </c>
      <c r="H1263" s="12">
        <v>-4.0000000000000001E-3</v>
      </c>
      <c r="I1263" s="12">
        <v>-0.01</v>
      </c>
      <c r="J1263" s="16">
        <f t="shared" si="95"/>
        <v>0</v>
      </c>
      <c r="K1263" s="15">
        <f t="shared" si="96"/>
        <v>0</v>
      </c>
      <c r="L1263" s="15">
        <f t="shared" si="97"/>
        <v>66359.55068</v>
      </c>
      <c r="M1263" s="13" t="str">
        <f t="shared" si="98"/>
        <v>Strategic 3Y</v>
      </c>
      <c r="N1263" s="13" t="str">
        <f t="shared" si="99"/>
        <v>PASS</v>
      </c>
    </row>
    <row r="1264" spans="1:14">
      <c r="A1264" s="11">
        <v>47270</v>
      </c>
      <c r="B1264" s="6" t="s">
        <v>53</v>
      </c>
      <c r="C1264" s="6" t="s">
        <v>1145</v>
      </c>
      <c r="D1264" s="6">
        <v>8</v>
      </c>
      <c r="E1264" s="24">
        <v>98081.31</v>
      </c>
      <c r="F1264" s="6">
        <v>8</v>
      </c>
      <c r="G1264" s="12">
        <v>1.7999999999999999E-2</v>
      </c>
      <c r="H1264" s="12">
        <v>1.7999999999999999E-2</v>
      </c>
      <c r="I1264" s="12">
        <v>-0.01</v>
      </c>
      <c r="J1264" s="16">
        <f t="shared" si="95"/>
        <v>0</v>
      </c>
      <c r="K1264" s="15">
        <f t="shared" si="96"/>
        <v>0</v>
      </c>
      <c r="L1264" s="15">
        <f t="shared" si="97"/>
        <v>100631.42405999999</v>
      </c>
      <c r="M1264" s="13" t="str">
        <f t="shared" si="98"/>
        <v>Strategic 3Y</v>
      </c>
      <c r="N1264" s="13" t="str">
        <f t="shared" si="99"/>
        <v>PASS</v>
      </c>
    </row>
    <row r="1265" spans="1:14">
      <c r="A1265" s="11">
        <v>47270</v>
      </c>
      <c r="B1265" s="6" t="s">
        <v>57</v>
      </c>
      <c r="C1265" s="6" t="s">
        <v>1143</v>
      </c>
      <c r="D1265" s="6">
        <v>9</v>
      </c>
      <c r="E1265" s="24">
        <v>178580.67</v>
      </c>
      <c r="F1265" s="6">
        <v>10</v>
      </c>
      <c r="G1265" s="12">
        <v>6.0000000000000001E-3</v>
      </c>
      <c r="H1265" s="12">
        <v>0.01</v>
      </c>
      <c r="I1265" s="12">
        <v>-0.01</v>
      </c>
      <c r="J1265" s="16">
        <f t="shared" si="95"/>
        <v>-9.9999999999999978E-2</v>
      </c>
      <c r="K1265" s="15">
        <f t="shared" si="96"/>
        <v>-17858.066999999999</v>
      </c>
      <c r="L1265" s="15">
        <f t="shared" si="97"/>
        <v>161794.08702000001</v>
      </c>
      <c r="M1265" s="13" t="str">
        <f t="shared" si="98"/>
        <v>Strategic 3Y</v>
      </c>
      <c r="N1265" s="13" t="str">
        <f t="shared" si="99"/>
        <v>PASS</v>
      </c>
    </row>
    <row r="1266" spans="1:14">
      <c r="A1266" s="11">
        <v>47270</v>
      </c>
      <c r="B1266" s="6" t="s">
        <v>57</v>
      </c>
      <c r="C1266" s="6" t="s">
        <v>1144</v>
      </c>
      <c r="D1266" s="6">
        <v>9</v>
      </c>
      <c r="E1266" s="24">
        <v>52261.47</v>
      </c>
      <c r="F1266" s="6">
        <v>10</v>
      </c>
      <c r="G1266" s="12">
        <v>6.0000000000000001E-3</v>
      </c>
      <c r="H1266" s="12">
        <v>-4.0000000000000001E-3</v>
      </c>
      <c r="I1266" s="12">
        <v>-0.01</v>
      </c>
      <c r="J1266" s="16">
        <f t="shared" si="95"/>
        <v>-9.9999999999999978E-2</v>
      </c>
      <c r="K1266" s="15">
        <f t="shared" si="96"/>
        <v>-5226.146999999999</v>
      </c>
      <c r="L1266" s="15">
        <f t="shared" si="97"/>
        <v>46617.231240000001</v>
      </c>
      <c r="M1266" s="13" t="str">
        <f t="shared" si="98"/>
        <v>Strategic 3Y</v>
      </c>
      <c r="N1266" s="13" t="str">
        <f t="shared" si="99"/>
        <v>PASS</v>
      </c>
    </row>
    <row r="1267" spans="1:14">
      <c r="A1267" s="11">
        <v>47270</v>
      </c>
      <c r="B1267" s="6" t="s">
        <v>57</v>
      </c>
      <c r="C1267" s="6" t="s">
        <v>1145</v>
      </c>
      <c r="D1267" s="6">
        <v>9</v>
      </c>
      <c r="E1267" s="24">
        <v>83741.34</v>
      </c>
      <c r="F1267" s="6">
        <v>10</v>
      </c>
      <c r="G1267" s="12">
        <v>6.0000000000000001E-3</v>
      </c>
      <c r="H1267" s="12">
        <v>1.7999999999999999E-2</v>
      </c>
      <c r="I1267" s="12">
        <v>-0.01</v>
      </c>
      <c r="J1267" s="16">
        <f t="shared" si="95"/>
        <v>-9.9999999999999978E-2</v>
      </c>
      <c r="K1267" s="15">
        <f t="shared" si="96"/>
        <v>-8374.1339999999982</v>
      </c>
      <c r="L1267" s="15">
        <f t="shared" si="97"/>
        <v>76539.584760000012</v>
      </c>
      <c r="M1267" s="13" t="str">
        <f t="shared" si="98"/>
        <v>Strategic 3Y</v>
      </c>
      <c r="N1267" s="13" t="str">
        <f t="shared" si="99"/>
        <v>PASS</v>
      </c>
    </row>
    <row r="1268" spans="1:14">
      <c r="A1268" s="11">
        <v>47270</v>
      </c>
      <c r="B1268" s="6" t="s">
        <v>61</v>
      </c>
      <c r="C1268" s="6" t="s">
        <v>1143</v>
      </c>
      <c r="D1268" s="6">
        <v>9</v>
      </c>
      <c r="E1268" s="24">
        <v>144069.45000000001</v>
      </c>
      <c r="F1268" s="6">
        <v>8</v>
      </c>
      <c r="G1268" s="12">
        <v>0</v>
      </c>
      <c r="H1268" s="12">
        <v>0.01</v>
      </c>
      <c r="I1268" s="12">
        <v>-0.01</v>
      </c>
      <c r="J1268" s="16">
        <f t="shared" si="95"/>
        <v>0.125</v>
      </c>
      <c r="K1268" s="15">
        <f t="shared" si="96"/>
        <v>18008.681250000001</v>
      </c>
      <c r="L1268" s="15">
        <f t="shared" si="97"/>
        <v>162078.13125000001</v>
      </c>
      <c r="M1268" s="13" t="str">
        <f t="shared" si="98"/>
        <v>Strategic 3Y</v>
      </c>
      <c r="N1268" s="13" t="str">
        <f t="shared" si="99"/>
        <v>PASS</v>
      </c>
    </row>
    <row r="1269" spans="1:14">
      <c r="A1269" s="11">
        <v>47270</v>
      </c>
      <c r="B1269" s="6" t="s">
        <v>61</v>
      </c>
      <c r="C1269" s="6" t="s">
        <v>1144</v>
      </c>
      <c r="D1269" s="6">
        <v>9</v>
      </c>
      <c r="E1269" s="24">
        <v>50193.38</v>
      </c>
      <c r="F1269" s="6">
        <v>8</v>
      </c>
      <c r="G1269" s="12">
        <v>0</v>
      </c>
      <c r="H1269" s="12">
        <v>-4.0000000000000001E-3</v>
      </c>
      <c r="I1269" s="12">
        <v>-0.01</v>
      </c>
      <c r="J1269" s="16">
        <f t="shared" si="95"/>
        <v>0.125</v>
      </c>
      <c r="K1269" s="15">
        <f t="shared" si="96"/>
        <v>6274.1724999999997</v>
      </c>
      <c r="L1269" s="15">
        <f t="shared" si="97"/>
        <v>55764.845179999997</v>
      </c>
      <c r="M1269" s="13" t="str">
        <f t="shared" si="98"/>
        <v>Strategic 3Y</v>
      </c>
      <c r="N1269" s="13" t="str">
        <f t="shared" si="99"/>
        <v>PASS</v>
      </c>
    </row>
    <row r="1270" spans="1:14">
      <c r="A1270" s="11">
        <v>47270</v>
      </c>
      <c r="B1270" s="6" t="s">
        <v>61</v>
      </c>
      <c r="C1270" s="6" t="s">
        <v>1145</v>
      </c>
      <c r="D1270" s="6">
        <v>9</v>
      </c>
      <c r="E1270" s="24">
        <v>73754.179999999993</v>
      </c>
      <c r="F1270" s="6">
        <v>8</v>
      </c>
      <c r="G1270" s="12">
        <v>0</v>
      </c>
      <c r="H1270" s="12">
        <v>1.7999999999999999E-2</v>
      </c>
      <c r="I1270" s="12">
        <v>-0.01</v>
      </c>
      <c r="J1270" s="16">
        <f t="shared" si="95"/>
        <v>0.125</v>
      </c>
      <c r="K1270" s="15">
        <f t="shared" si="96"/>
        <v>9219.2724999999991</v>
      </c>
      <c r="L1270" s="15">
        <f t="shared" si="97"/>
        <v>83563.485939999984</v>
      </c>
      <c r="M1270" s="13" t="str">
        <f t="shared" si="98"/>
        <v>Strategic 3Y</v>
      </c>
      <c r="N1270" s="13" t="str">
        <f t="shared" si="99"/>
        <v>PASS</v>
      </c>
    </row>
    <row r="1271" spans="1:14">
      <c r="A1271" s="11">
        <v>47270</v>
      </c>
      <c r="B1271" s="6" t="s">
        <v>65</v>
      </c>
      <c r="C1271" s="6" t="s">
        <v>1143</v>
      </c>
      <c r="D1271" s="6">
        <v>14</v>
      </c>
      <c r="E1271" s="24">
        <v>304366.18</v>
      </c>
      <c r="F1271" s="6">
        <v>16</v>
      </c>
      <c r="G1271" s="12">
        <v>0.02</v>
      </c>
      <c r="H1271" s="12">
        <v>0.01</v>
      </c>
      <c r="I1271" s="12">
        <v>-0.01</v>
      </c>
      <c r="J1271" s="16">
        <f t="shared" si="95"/>
        <v>-0.125</v>
      </c>
      <c r="K1271" s="15">
        <f t="shared" si="96"/>
        <v>-38045.772499999999</v>
      </c>
      <c r="L1271" s="15">
        <f t="shared" si="97"/>
        <v>272407.73109999998</v>
      </c>
      <c r="M1271" s="13" t="str">
        <f t="shared" si="98"/>
        <v>Strategic 3Y</v>
      </c>
      <c r="N1271" s="13" t="str">
        <f t="shared" si="99"/>
        <v>PASS</v>
      </c>
    </row>
    <row r="1272" spans="1:14">
      <c r="A1272" s="11">
        <v>47270</v>
      </c>
      <c r="B1272" s="6" t="s">
        <v>65</v>
      </c>
      <c r="C1272" s="6" t="s">
        <v>1144</v>
      </c>
      <c r="D1272" s="6">
        <v>14</v>
      </c>
      <c r="E1272" s="24">
        <v>109779.27</v>
      </c>
      <c r="F1272" s="6">
        <v>16</v>
      </c>
      <c r="G1272" s="12">
        <v>0.02</v>
      </c>
      <c r="H1272" s="12">
        <v>-4.0000000000000001E-3</v>
      </c>
      <c r="I1272" s="12">
        <v>-0.01</v>
      </c>
      <c r="J1272" s="16">
        <f t="shared" si="95"/>
        <v>-0.125</v>
      </c>
      <c r="K1272" s="15">
        <f t="shared" si="96"/>
        <v>-13722.408750000001</v>
      </c>
      <c r="L1272" s="15">
        <f t="shared" si="97"/>
        <v>96715.536869999996</v>
      </c>
      <c r="M1272" s="13" t="str">
        <f t="shared" si="98"/>
        <v>Strategic 3Y</v>
      </c>
      <c r="N1272" s="13" t="str">
        <f t="shared" si="99"/>
        <v>PASS</v>
      </c>
    </row>
    <row r="1273" spans="1:14">
      <c r="A1273" s="11">
        <v>47270</v>
      </c>
      <c r="B1273" s="6" t="s">
        <v>65</v>
      </c>
      <c r="C1273" s="6" t="s">
        <v>1145</v>
      </c>
      <c r="D1273" s="6">
        <v>14</v>
      </c>
      <c r="E1273" s="24">
        <v>183903.89</v>
      </c>
      <c r="F1273" s="6">
        <v>16</v>
      </c>
      <c r="G1273" s="12">
        <v>0.02</v>
      </c>
      <c r="H1273" s="12">
        <v>1.7999999999999999E-2</v>
      </c>
      <c r="I1273" s="12">
        <v>-0.01</v>
      </c>
      <c r="J1273" s="16">
        <f t="shared" si="95"/>
        <v>-0.125</v>
      </c>
      <c r="K1273" s="15">
        <f t="shared" si="96"/>
        <v>-22987.986250000002</v>
      </c>
      <c r="L1273" s="15">
        <f t="shared" si="97"/>
        <v>166065.21267000001</v>
      </c>
      <c r="M1273" s="13" t="str">
        <f t="shared" si="98"/>
        <v>Strategic 3Y</v>
      </c>
      <c r="N1273" s="13" t="str">
        <f t="shared" si="99"/>
        <v>PASS</v>
      </c>
    </row>
    <row r="1274" spans="1:14">
      <c r="A1274" s="11">
        <v>47270</v>
      </c>
      <c r="B1274" s="6" t="s">
        <v>68</v>
      </c>
      <c r="C1274" s="6" t="s">
        <v>1143</v>
      </c>
      <c r="D1274" s="6">
        <v>20</v>
      </c>
      <c r="E1274" s="24">
        <v>286063.42</v>
      </c>
      <c r="F1274" s="6">
        <v>18</v>
      </c>
      <c r="G1274" s="12">
        <v>0</v>
      </c>
      <c r="H1274" s="12">
        <v>0.01</v>
      </c>
      <c r="I1274" s="12">
        <v>-0.01</v>
      </c>
      <c r="J1274" s="16">
        <f t="shared" si="95"/>
        <v>0.11111111111111116</v>
      </c>
      <c r="K1274" s="15">
        <f t="shared" si="96"/>
        <v>31784.824444444457</v>
      </c>
      <c r="L1274" s="15">
        <f t="shared" si="97"/>
        <v>317848.24444444443</v>
      </c>
      <c r="M1274" s="13" t="str">
        <f t="shared" si="98"/>
        <v>Strategic 3Y</v>
      </c>
      <c r="N1274" s="13" t="str">
        <f t="shared" si="99"/>
        <v>PASS</v>
      </c>
    </row>
    <row r="1275" spans="1:14">
      <c r="A1275" s="11">
        <v>47270</v>
      </c>
      <c r="B1275" s="6" t="s">
        <v>68</v>
      </c>
      <c r="C1275" s="6" t="s">
        <v>1144</v>
      </c>
      <c r="D1275" s="6">
        <v>20</v>
      </c>
      <c r="E1275" s="24">
        <v>116509.4</v>
      </c>
      <c r="F1275" s="6">
        <v>18</v>
      </c>
      <c r="G1275" s="12">
        <v>0</v>
      </c>
      <c r="H1275" s="12">
        <v>-4.0000000000000001E-3</v>
      </c>
      <c r="I1275" s="12">
        <v>-0.01</v>
      </c>
      <c r="J1275" s="16">
        <f t="shared" si="95"/>
        <v>0.11111111111111116</v>
      </c>
      <c r="K1275" s="15">
        <f t="shared" si="96"/>
        <v>12945.488888888895</v>
      </c>
      <c r="L1275" s="15">
        <f t="shared" si="97"/>
        <v>127823.7572888889</v>
      </c>
      <c r="M1275" s="13" t="str">
        <f t="shared" si="98"/>
        <v>Strategic 3Y</v>
      </c>
      <c r="N1275" s="13" t="str">
        <f t="shared" si="99"/>
        <v>PASS</v>
      </c>
    </row>
    <row r="1276" spans="1:14">
      <c r="A1276" s="11">
        <v>47270</v>
      </c>
      <c r="B1276" s="6" t="s">
        <v>68</v>
      </c>
      <c r="C1276" s="6" t="s">
        <v>1145</v>
      </c>
      <c r="D1276" s="6">
        <v>20</v>
      </c>
      <c r="E1276" s="24">
        <v>153924.10999999999</v>
      </c>
      <c r="F1276" s="6">
        <v>18</v>
      </c>
      <c r="G1276" s="12">
        <v>0</v>
      </c>
      <c r="H1276" s="12">
        <v>1.7999999999999999E-2</v>
      </c>
      <c r="I1276" s="12">
        <v>-0.01</v>
      </c>
      <c r="J1276" s="16">
        <f t="shared" si="95"/>
        <v>0.11111111111111116</v>
      </c>
      <c r="K1276" s="15">
        <f t="shared" si="96"/>
        <v>17102.678888888895</v>
      </c>
      <c r="L1276" s="15">
        <f t="shared" si="97"/>
        <v>172258.18176888887</v>
      </c>
      <c r="M1276" s="13" t="str">
        <f t="shared" si="98"/>
        <v>Strategic 3Y</v>
      </c>
      <c r="N1276" s="13" t="str">
        <f t="shared" si="99"/>
        <v>PASS</v>
      </c>
    </row>
    <row r="1277" spans="1:14">
      <c r="A1277" s="11">
        <v>47270</v>
      </c>
      <c r="B1277" s="6" t="s">
        <v>71</v>
      </c>
      <c r="C1277" s="6" t="s">
        <v>1143</v>
      </c>
      <c r="D1277" s="6">
        <v>13</v>
      </c>
      <c r="E1277" s="24">
        <v>220949.7</v>
      </c>
      <c r="F1277" s="6">
        <v>14</v>
      </c>
      <c r="G1277" s="12">
        <v>8.0000000000000002E-3</v>
      </c>
      <c r="H1277" s="12">
        <v>0.01</v>
      </c>
      <c r="I1277" s="12">
        <v>-0.01</v>
      </c>
      <c r="J1277" s="16">
        <f t="shared" si="95"/>
        <v>-7.1428571428571397E-2</v>
      </c>
      <c r="K1277" s="15">
        <f t="shared" si="96"/>
        <v>-15782.121428571423</v>
      </c>
      <c r="L1277" s="15">
        <f t="shared" si="97"/>
        <v>206935.17617142861</v>
      </c>
      <c r="M1277" s="13" t="str">
        <f t="shared" si="98"/>
        <v>Strategic 3Y</v>
      </c>
      <c r="N1277" s="13" t="str">
        <f t="shared" si="99"/>
        <v>PASS</v>
      </c>
    </row>
    <row r="1278" spans="1:14">
      <c r="A1278" s="11">
        <v>47270</v>
      </c>
      <c r="B1278" s="6" t="s">
        <v>71</v>
      </c>
      <c r="C1278" s="6" t="s">
        <v>1144</v>
      </c>
      <c r="D1278" s="6">
        <v>13</v>
      </c>
      <c r="E1278" s="24">
        <v>76260.02</v>
      </c>
      <c r="F1278" s="6">
        <v>14</v>
      </c>
      <c r="G1278" s="12">
        <v>8.0000000000000002E-3</v>
      </c>
      <c r="H1278" s="12">
        <v>-4.0000000000000001E-3</v>
      </c>
      <c r="I1278" s="12">
        <v>-0.01</v>
      </c>
      <c r="J1278" s="16">
        <f t="shared" si="95"/>
        <v>-7.1428571428571397E-2</v>
      </c>
      <c r="K1278" s="15">
        <f t="shared" si="96"/>
        <v>-5447.1442857142838</v>
      </c>
      <c r="L1278" s="15">
        <f t="shared" si="97"/>
        <v>70355.315594285727</v>
      </c>
      <c r="M1278" s="13" t="str">
        <f t="shared" si="98"/>
        <v>Strategic 3Y</v>
      </c>
      <c r="N1278" s="13" t="str">
        <f t="shared" si="99"/>
        <v>PASS</v>
      </c>
    </row>
    <row r="1279" spans="1:14">
      <c r="A1279" s="11">
        <v>47270</v>
      </c>
      <c r="B1279" s="6" t="s">
        <v>71</v>
      </c>
      <c r="C1279" s="6" t="s">
        <v>1145</v>
      </c>
      <c r="D1279" s="6">
        <v>13</v>
      </c>
      <c r="E1279" s="24">
        <v>123249.96</v>
      </c>
      <c r="F1279" s="6">
        <v>14</v>
      </c>
      <c r="G1279" s="12">
        <v>8.0000000000000002E-3</v>
      </c>
      <c r="H1279" s="12">
        <v>1.7999999999999999E-2</v>
      </c>
      <c r="I1279" s="12">
        <v>-0.01</v>
      </c>
      <c r="J1279" s="16">
        <f t="shared" si="95"/>
        <v>-7.1428571428571397E-2</v>
      </c>
      <c r="K1279" s="15">
        <f t="shared" si="96"/>
        <v>-8803.5685714285682</v>
      </c>
      <c r="L1279" s="15">
        <f t="shared" si="97"/>
        <v>116418.39078857144</v>
      </c>
      <c r="M1279" s="13" t="str">
        <f t="shared" si="98"/>
        <v>Strategic 3Y</v>
      </c>
      <c r="N1279" s="13" t="str">
        <f t="shared" si="99"/>
        <v>PASS</v>
      </c>
    </row>
    <row r="1280" spans="1:14">
      <c r="A1280" s="11">
        <v>47270</v>
      </c>
      <c r="B1280" s="6" t="s">
        <v>74</v>
      </c>
      <c r="C1280" s="6" t="s">
        <v>1143</v>
      </c>
      <c r="D1280" s="6">
        <v>62</v>
      </c>
      <c r="E1280" s="24">
        <v>1211408.05</v>
      </c>
      <c r="F1280" s="6">
        <v>57</v>
      </c>
      <c r="G1280" s="12">
        <v>0.01</v>
      </c>
      <c r="H1280" s="12">
        <v>0.01</v>
      </c>
      <c r="I1280" s="12">
        <v>-0.01</v>
      </c>
      <c r="J1280" s="16">
        <f t="shared" si="95"/>
        <v>8.7719298245614086E-2</v>
      </c>
      <c r="K1280" s="15">
        <f t="shared" si="96"/>
        <v>106263.86403508778</v>
      </c>
      <c r="L1280" s="15">
        <f t="shared" si="97"/>
        <v>1329785.9945350878</v>
      </c>
      <c r="M1280" s="13" t="str">
        <f t="shared" si="98"/>
        <v>Strategic 3Y</v>
      </c>
      <c r="N1280" s="13" t="str">
        <f t="shared" si="99"/>
        <v>PASS</v>
      </c>
    </row>
    <row r="1281" spans="1:14">
      <c r="A1281" s="11">
        <v>47270</v>
      </c>
      <c r="B1281" s="6" t="s">
        <v>74</v>
      </c>
      <c r="C1281" s="6" t="s">
        <v>1144</v>
      </c>
      <c r="D1281" s="6">
        <v>62</v>
      </c>
      <c r="E1281" s="24">
        <v>419551.57</v>
      </c>
      <c r="F1281" s="6">
        <v>57</v>
      </c>
      <c r="G1281" s="12">
        <v>0.01</v>
      </c>
      <c r="H1281" s="12">
        <v>-4.0000000000000001E-3</v>
      </c>
      <c r="I1281" s="12">
        <v>-0.01</v>
      </c>
      <c r="J1281" s="16">
        <f t="shared" si="95"/>
        <v>8.7719298245614086E-2</v>
      </c>
      <c r="K1281" s="15">
        <f t="shared" si="96"/>
        <v>36802.769298245636</v>
      </c>
      <c r="L1281" s="15">
        <f t="shared" si="97"/>
        <v>454676.13301824563</v>
      </c>
      <c r="M1281" s="13" t="str">
        <f t="shared" si="98"/>
        <v>Strategic 3Y</v>
      </c>
      <c r="N1281" s="13" t="str">
        <f t="shared" si="99"/>
        <v>PASS</v>
      </c>
    </row>
    <row r="1282" spans="1:14">
      <c r="A1282" s="11">
        <v>47270</v>
      </c>
      <c r="B1282" s="6" t="s">
        <v>74</v>
      </c>
      <c r="C1282" s="6" t="s">
        <v>1145</v>
      </c>
      <c r="D1282" s="6">
        <v>62</v>
      </c>
      <c r="E1282" s="24">
        <v>776508.3</v>
      </c>
      <c r="F1282" s="6">
        <v>57</v>
      </c>
      <c r="G1282" s="12">
        <v>0.01</v>
      </c>
      <c r="H1282" s="12">
        <v>1.7999999999999999E-2</v>
      </c>
      <c r="I1282" s="12">
        <v>-0.01</v>
      </c>
      <c r="J1282" s="16">
        <f t="shared" ref="J1282:J1345" si="100">IFERROR(D1282/F1282-1,0)</f>
        <v>8.7719298245614086E-2</v>
      </c>
      <c r="K1282" s="15">
        <f t="shared" ref="K1282:K1345" si="101">E1282*J1282</f>
        <v>68114.763157894777</v>
      </c>
      <c r="L1282" s="15">
        <f t="shared" ref="L1282:L1345" si="102">E1282+K1282+E1282*(G1282+H1282+I1282)</f>
        <v>858600.21255789488</v>
      </c>
      <c r="M1282" s="13" t="str">
        <f t="shared" ref="M1282:M1345" si="103">IF(YEAR(A1282)=2026,"Current forecast",IF(YEAR(A1282)=2027,"Budget 1Y","Strategic 3Y"))</f>
        <v>Strategic 3Y</v>
      </c>
      <c r="N1282" s="13" t="str">
        <f t="shared" ref="N1282:N1345" si="104">IF(L1282&gt;=0,"PASS","FAIL")</f>
        <v>PASS</v>
      </c>
    </row>
    <row r="1283" spans="1:14">
      <c r="A1283" s="11">
        <v>47270</v>
      </c>
      <c r="B1283" s="6" t="s">
        <v>77</v>
      </c>
      <c r="C1283" s="6" t="s">
        <v>1143</v>
      </c>
      <c r="D1283" s="6">
        <v>16</v>
      </c>
      <c r="E1283" s="24">
        <v>255366.65</v>
      </c>
      <c r="F1283" s="6">
        <v>15</v>
      </c>
      <c r="G1283" s="12">
        <v>6.0000000000000001E-3</v>
      </c>
      <c r="H1283" s="12">
        <v>0.01</v>
      </c>
      <c r="I1283" s="12">
        <v>-0.01</v>
      </c>
      <c r="J1283" s="16">
        <f t="shared" si="100"/>
        <v>6.6666666666666652E-2</v>
      </c>
      <c r="K1283" s="15">
        <f t="shared" si="101"/>
        <v>17024.443333333329</v>
      </c>
      <c r="L1283" s="15">
        <f t="shared" si="102"/>
        <v>273923.29323333333</v>
      </c>
      <c r="M1283" s="13" t="str">
        <f t="shared" si="103"/>
        <v>Strategic 3Y</v>
      </c>
      <c r="N1283" s="13" t="str">
        <f t="shared" si="104"/>
        <v>PASS</v>
      </c>
    </row>
    <row r="1284" spans="1:14">
      <c r="A1284" s="11">
        <v>47270</v>
      </c>
      <c r="B1284" s="6" t="s">
        <v>77</v>
      </c>
      <c r="C1284" s="6" t="s">
        <v>1144</v>
      </c>
      <c r="D1284" s="6">
        <v>16</v>
      </c>
      <c r="E1284" s="24">
        <v>100807.87</v>
      </c>
      <c r="F1284" s="6">
        <v>15</v>
      </c>
      <c r="G1284" s="12">
        <v>6.0000000000000001E-3</v>
      </c>
      <c r="H1284" s="12">
        <v>-4.0000000000000001E-3</v>
      </c>
      <c r="I1284" s="12">
        <v>-0.01</v>
      </c>
      <c r="J1284" s="16">
        <f t="shared" si="100"/>
        <v>6.6666666666666652E-2</v>
      </c>
      <c r="K1284" s="15">
        <f t="shared" si="101"/>
        <v>6720.5246666666644</v>
      </c>
      <c r="L1284" s="15">
        <f t="shared" si="102"/>
        <v>106721.93170666666</v>
      </c>
      <c r="M1284" s="13" t="str">
        <f t="shared" si="103"/>
        <v>Strategic 3Y</v>
      </c>
      <c r="N1284" s="13" t="str">
        <f t="shared" si="104"/>
        <v>PASS</v>
      </c>
    </row>
    <row r="1285" spans="1:14">
      <c r="A1285" s="11">
        <v>47270</v>
      </c>
      <c r="B1285" s="6" t="s">
        <v>77</v>
      </c>
      <c r="C1285" s="6" t="s">
        <v>1145</v>
      </c>
      <c r="D1285" s="6">
        <v>16</v>
      </c>
      <c r="E1285" s="24">
        <v>136851.84</v>
      </c>
      <c r="F1285" s="6">
        <v>15</v>
      </c>
      <c r="G1285" s="12">
        <v>6.0000000000000001E-3</v>
      </c>
      <c r="H1285" s="12">
        <v>1.7999999999999999E-2</v>
      </c>
      <c r="I1285" s="12">
        <v>-0.01</v>
      </c>
      <c r="J1285" s="16">
        <f t="shared" si="100"/>
        <v>6.6666666666666652E-2</v>
      </c>
      <c r="K1285" s="15">
        <f t="shared" si="101"/>
        <v>9123.4559999999983</v>
      </c>
      <c r="L1285" s="15">
        <f t="shared" si="102"/>
        <v>147891.22176000001</v>
      </c>
      <c r="M1285" s="13" t="str">
        <f t="shared" si="103"/>
        <v>Strategic 3Y</v>
      </c>
      <c r="N1285" s="13" t="str">
        <f t="shared" si="104"/>
        <v>PASS</v>
      </c>
    </row>
    <row r="1286" spans="1:14">
      <c r="A1286" s="11">
        <v>47270</v>
      </c>
      <c r="B1286" s="6" t="s">
        <v>80</v>
      </c>
      <c r="C1286" s="6" t="s">
        <v>1143</v>
      </c>
      <c r="D1286" s="6">
        <v>18</v>
      </c>
      <c r="E1286" s="24">
        <v>327285.39</v>
      </c>
      <c r="F1286" s="6">
        <v>18</v>
      </c>
      <c r="G1286" s="12">
        <v>4.0000000000000001E-3</v>
      </c>
      <c r="H1286" s="12">
        <v>0.01</v>
      </c>
      <c r="I1286" s="12">
        <v>-0.01</v>
      </c>
      <c r="J1286" s="16">
        <f t="shared" si="100"/>
        <v>0</v>
      </c>
      <c r="K1286" s="15">
        <f t="shared" si="101"/>
        <v>0</v>
      </c>
      <c r="L1286" s="15">
        <f t="shared" si="102"/>
        <v>328594.53156000003</v>
      </c>
      <c r="M1286" s="13" t="str">
        <f t="shared" si="103"/>
        <v>Strategic 3Y</v>
      </c>
      <c r="N1286" s="13" t="str">
        <f t="shared" si="104"/>
        <v>PASS</v>
      </c>
    </row>
    <row r="1287" spans="1:14">
      <c r="A1287" s="11">
        <v>47270</v>
      </c>
      <c r="B1287" s="6" t="s">
        <v>80</v>
      </c>
      <c r="C1287" s="6" t="s">
        <v>1144</v>
      </c>
      <c r="D1287" s="6">
        <v>18</v>
      </c>
      <c r="E1287" s="24">
        <v>100842.47</v>
      </c>
      <c r="F1287" s="6">
        <v>18</v>
      </c>
      <c r="G1287" s="12">
        <v>4.0000000000000001E-3</v>
      </c>
      <c r="H1287" s="12">
        <v>-4.0000000000000001E-3</v>
      </c>
      <c r="I1287" s="12">
        <v>-0.01</v>
      </c>
      <c r="J1287" s="16">
        <f t="shared" si="100"/>
        <v>0</v>
      </c>
      <c r="K1287" s="15">
        <f t="shared" si="101"/>
        <v>0</v>
      </c>
      <c r="L1287" s="15">
        <f t="shared" si="102"/>
        <v>99834.045299999998</v>
      </c>
      <c r="M1287" s="13" t="str">
        <f t="shared" si="103"/>
        <v>Strategic 3Y</v>
      </c>
      <c r="N1287" s="13" t="str">
        <f t="shared" si="104"/>
        <v>PASS</v>
      </c>
    </row>
    <row r="1288" spans="1:14">
      <c r="A1288" s="11">
        <v>47270</v>
      </c>
      <c r="B1288" s="6" t="s">
        <v>80</v>
      </c>
      <c r="C1288" s="6" t="s">
        <v>1145</v>
      </c>
      <c r="D1288" s="6">
        <v>18</v>
      </c>
      <c r="E1288" s="24">
        <v>190959.17</v>
      </c>
      <c r="F1288" s="6">
        <v>18</v>
      </c>
      <c r="G1288" s="12">
        <v>4.0000000000000001E-3</v>
      </c>
      <c r="H1288" s="12">
        <v>1.7999999999999999E-2</v>
      </c>
      <c r="I1288" s="12">
        <v>-0.01</v>
      </c>
      <c r="J1288" s="16">
        <f t="shared" si="100"/>
        <v>0</v>
      </c>
      <c r="K1288" s="15">
        <f t="shared" si="101"/>
        <v>0</v>
      </c>
      <c r="L1288" s="15">
        <f t="shared" si="102"/>
        <v>193250.68004000001</v>
      </c>
      <c r="M1288" s="13" t="str">
        <f t="shared" si="103"/>
        <v>Strategic 3Y</v>
      </c>
      <c r="N1288" s="13" t="str">
        <f t="shared" si="104"/>
        <v>PASS</v>
      </c>
    </row>
    <row r="1289" spans="1:14">
      <c r="A1289" s="11">
        <v>47270</v>
      </c>
      <c r="B1289" s="6" t="s">
        <v>82</v>
      </c>
      <c r="C1289" s="6" t="s">
        <v>1143</v>
      </c>
      <c r="D1289" s="6">
        <v>20</v>
      </c>
      <c r="E1289" s="24">
        <v>362465.77</v>
      </c>
      <c r="F1289" s="6">
        <v>17</v>
      </c>
      <c r="G1289" s="12">
        <v>1.4999999999999999E-2</v>
      </c>
      <c r="H1289" s="12">
        <v>0.01</v>
      </c>
      <c r="I1289" s="12">
        <v>-0.01</v>
      </c>
      <c r="J1289" s="16">
        <f t="shared" si="100"/>
        <v>0.17647058823529416</v>
      </c>
      <c r="K1289" s="15">
        <f t="shared" si="101"/>
        <v>63964.54764705884</v>
      </c>
      <c r="L1289" s="15">
        <f t="shared" si="102"/>
        <v>431867.30419705884</v>
      </c>
      <c r="M1289" s="13" t="str">
        <f t="shared" si="103"/>
        <v>Strategic 3Y</v>
      </c>
      <c r="N1289" s="13" t="str">
        <f t="shared" si="104"/>
        <v>PASS</v>
      </c>
    </row>
    <row r="1290" spans="1:14">
      <c r="A1290" s="11">
        <v>47270</v>
      </c>
      <c r="B1290" s="6" t="s">
        <v>82</v>
      </c>
      <c r="C1290" s="6" t="s">
        <v>1144</v>
      </c>
      <c r="D1290" s="6">
        <v>20</v>
      </c>
      <c r="E1290" s="24">
        <v>130671.58</v>
      </c>
      <c r="F1290" s="6">
        <v>17</v>
      </c>
      <c r="G1290" s="12">
        <v>1.4999999999999999E-2</v>
      </c>
      <c r="H1290" s="12">
        <v>-4.0000000000000001E-3</v>
      </c>
      <c r="I1290" s="12">
        <v>-0.01</v>
      </c>
      <c r="J1290" s="16">
        <f t="shared" si="100"/>
        <v>0.17647058823529416</v>
      </c>
      <c r="K1290" s="15">
        <f t="shared" si="101"/>
        <v>23059.690588235298</v>
      </c>
      <c r="L1290" s="15">
        <f t="shared" si="102"/>
        <v>153861.94216823528</v>
      </c>
      <c r="M1290" s="13" t="str">
        <f t="shared" si="103"/>
        <v>Strategic 3Y</v>
      </c>
      <c r="N1290" s="13" t="str">
        <f t="shared" si="104"/>
        <v>PASS</v>
      </c>
    </row>
    <row r="1291" spans="1:14">
      <c r="A1291" s="11">
        <v>47270</v>
      </c>
      <c r="B1291" s="6" t="s">
        <v>82</v>
      </c>
      <c r="C1291" s="6" t="s">
        <v>1145</v>
      </c>
      <c r="D1291" s="6">
        <v>20</v>
      </c>
      <c r="E1291" s="24">
        <v>202976.76</v>
      </c>
      <c r="F1291" s="6">
        <v>17</v>
      </c>
      <c r="G1291" s="12">
        <v>1.4999999999999999E-2</v>
      </c>
      <c r="H1291" s="12">
        <v>1.7999999999999999E-2</v>
      </c>
      <c r="I1291" s="12">
        <v>-0.01</v>
      </c>
      <c r="J1291" s="16">
        <f t="shared" si="100"/>
        <v>0.17647058823529416</v>
      </c>
      <c r="K1291" s="15">
        <f t="shared" si="101"/>
        <v>35819.42823529413</v>
      </c>
      <c r="L1291" s="15">
        <f t="shared" si="102"/>
        <v>243464.65371529415</v>
      </c>
      <c r="M1291" s="13" t="str">
        <f t="shared" si="103"/>
        <v>Strategic 3Y</v>
      </c>
      <c r="N1291" s="13" t="str">
        <f t="shared" si="104"/>
        <v>PASS</v>
      </c>
    </row>
    <row r="1292" spans="1:14">
      <c r="A1292" s="11">
        <v>47270</v>
      </c>
      <c r="B1292" s="6" t="s">
        <v>83</v>
      </c>
      <c r="C1292" s="6" t="s">
        <v>1143</v>
      </c>
      <c r="D1292" s="6">
        <v>24</v>
      </c>
      <c r="E1292" s="24">
        <v>551301.06000000006</v>
      </c>
      <c r="F1292" s="6">
        <v>21</v>
      </c>
      <c r="G1292" s="12">
        <v>5.0000000000000001E-3</v>
      </c>
      <c r="H1292" s="12">
        <v>0.01</v>
      </c>
      <c r="I1292" s="12">
        <v>-0.01</v>
      </c>
      <c r="J1292" s="16">
        <f t="shared" si="100"/>
        <v>0.14285714285714279</v>
      </c>
      <c r="K1292" s="15">
        <f t="shared" si="101"/>
        <v>78757.294285714263</v>
      </c>
      <c r="L1292" s="15">
        <f t="shared" si="102"/>
        <v>632814.85958571429</v>
      </c>
      <c r="M1292" s="13" t="str">
        <f t="shared" si="103"/>
        <v>Strategic 3Y</v>
      </c>
      <c r="N1292" s="13" t="str">
        <f t="shared" si="104"/>
        <v>PASS</v>
      </c>
    </row>
    <row r="1293" spans="1:14">
      <c r="A1293" s="11">
        <v>47270</v>
      </c>
      <c r="B1293" s="6" t="s">
        <v>83</v>
      </c>
      <c r="C1293" s="6" t="s">
        <v>1144</v>
      </c>
      <c r="D1293" s="6">
        <v>24</v>
      </c>
      <c r="E1293" s="24">
        <v>170549.08</v>
      </c>
      <c r="F1293" s="6">
        <v>21</v>
      </c>
      <c r="G1293" s="12">
        <v>5.0000000000000001E-3</v>
      </c>
      <c r="H1293" s="12">
        <v>-4.0000000000000001E-3</v>
      </c>
      <c r="I1293" s="12">
        <v>-0.01</v>
      </c>
      <c r="J1293" s="16">
        <f t="shared" si="100"/>
        <v>0.14285714285714279</v>
      </c>
      <c r="K1293" s="15">
        <f t="shared" si="101"/>
        <v>24364.154285714274</v>
      </c>
      <c r="L1293" s="15">
        <f t="shared" si="102"/>
        <v>193378.29256571425</v>
      </c>
      <c r="M1293" s="13" t="str">
        <f t="shared" si="103"/>
        <v>Strategic 3Y</v>
      </c>
      <c r="N1293" s="13" t="str">
        <f t="shared" si="104"/>
        <v>PASS</v>
      </c>
    </row>
    <row r="1294" spans="1:14">
      <c r="A1294" s="11">
        <v>47270</v>
      </c>
      <c r="B1294" s="6" t="s">
        <v>83</v>
      </c>
      <c r="C1294" s="6" t="s">
        <v>1145</v>
      </c>
      <c r="D1294" s="6">
        <v>24</v>
      </c>
      <c r="E1294" s="24">
        <v>234194.92</v>
      </c>
      <c r="F1294" s="6">
        <v>21</v>
      </c>
      <c r="G1294" s="12">
        <v>5.0000000000000001E-3</v>
      </c>
      <c r="H1294" s="12">
        <v>1.7999999999999999E-2</v>
      </c>
      <c r="I1294" s="12">
        <v>-0.01</v>
      </c>
      <c r="J1294" s="16">
        <f t="shared" si="100"/>
        <v>0.14285714285714279</v>
      </c>
      <c r="K1294" s="15">
        <f t="shared" si="101"/>
        <v>33456.417142857128</v>
      </c>
      <c r="L1294" s="15">
        <f t="shared" si="102"/>
        <v>270695.87110285711</v>
      </c>
      <c r="M1294" s="13" t="str">
        <f t="shared" si="103"/>
        <v>Strategic 3Y</v>
      </c>
      <c r="N1294" s="13" t="str">
        <f t="shared" si="104"/>
        <v>PASS</v>
      </c>
    </row>
    <row r="1295" spans="1:14">
      <c r="A1295" s="11">
        <v>47270</v>
      </c>
      <c r="B1295" s="6" t="s">
        <v>84</v>
      </c>
      <c r="C1295" s="6" t="s">
        <v>1143</v>
      </c>
      <c r="D1295" s="6">
        <v>27</v>
      </c>
      <c r="E1295" s="24">
        <v>576480.80000000005</v>
      </c>
      <c r="F1295" s="6">
        <v>26</v>
      </c>
      <c r="G1295" s="12">
        <v>1.2E-2</v>
      </c>
      <c r="H1295" s="12">
        <v>0.01</v>
      </c>
      <c r="I1295" s="12">
        <v>-0.01</v>
      </c>
      <c r="J1295" s="16">
        <f t="shared" si="100"/>
        <v>3.8461538461538547E-2</v>
      </c>
      <c r="K1295" s="15">
        <f t="shared" si="101"/>
        <v>22172.338461538511</v>
      </c>
      <c r="L1295" s="15">
        <f t="shared" si="102"/>
        <v>605570.90806153859</v>
      </c>
      <c r="M1295" s="13" t="str">
        <f t="shared" si="103"/>
        <v>Strategic 3Y</v>
      </c>
      <c r="N1295" s="13" t="str">
        <f t="shared" si="104"/>
        <v>PASS</v>
      </c>
    </row>
    <row r="1296" spans="1:14">
      <c r="A1296" s="11">
        <v>47270</v>
      </c>
      <c r="B1296" s="6" t="s">
        <v>84</v>
      </c>
      <c r="C1296" s="6" t="s">
        <v>1144</v>
      </c>
      <c r="D1296" s="6">
        <v>27</v>
      </c>
      <c r="E1296" s="24">
        <v>188812.07</v>
      </c>
      <c r="F1296" s="6">
        <v>26</v>
      </c>
      <c r="G1296" s="12">
        <v>1.2E-2</v>
      </c>
      <c r="H1296" s="12">
        <v>-4.0000000000000001E-3</v>
      </c>
      <c r="I1296" s="12">
        <v>-0.01</v>
      </c>
      <c r="J1296" s="16">
        <f t="shared" si="100"/>
        <v>3.8461538461538547E-2</v>
      </c>
      <c r="K1296" s="15">
        <f t="shared" si="101"/>
        <v>7262.0026923077085</v>
      </c>
      <c r="L1296" s="15">
        <f t="shared" si="102"/>
        <v>195696.4485523077</v>
      </c>
      <c r="M1296" s="13" t="str">
        <f t="shared" si="103"/>
        <v>Strategic 3Y</v>
      </c>
      <c r="N1296" s="13" t="str">
        <f t="shared" si="104"/>
        <v>PASS</v>
      </c>
    </row>
    <row r="1297" spans="1:14">
      <c r="A1297" s="11">
        <v>47270</v>
      </c>
      <c r="B1297" s="6" t="s">
        <v>84</v>
      </c>
      <c r="C1297" s="6" t="s">
        <v>1145</v>
      </c>
      <c r="D1297" s="6">
        <v>27</v>
      </c>
      <c r="E1297" s="24">
        <v>254214.12</v>
      </c>
      <c r="F1297" s="6">
        <v>26</v>
      </c>
      <c r="G1297" s="12">
        <v>1.2E-2</v>
      </c>
      <c r="H1297" s="12">
        <v>1.7999999999999999E-2</v>
      </c>
      <c r="I1297" s="12">
        <v>-0.01</v>
      </c>
      <c r="J1297" s="16">
        <f t="shared" si="100"/>
        <v>3.8461538461538547E-2</v>
      </c>
      <c r="K1297" s="15">
        <f t="shared" si="101"/>
        <v>9777.4661538461751</v>
      </c>
      <c r="L1297" s="15">
        <f t="shared" si="102"/>
        <v>269075.8685538462</v>
      </c>
      <c r="M1297" s="13" t="str">
        <f t="shared" si="103"/>
        <v>Strategic 3Y</v>
      </c>
      <c r="N1297" s="13" t="str">
        <f t="shared" si="104"/>
        <v>PASS</v>
      </c>
    </row>
    <row r="1298" spans="1:14">
      <c r="A1298" s="11">
        <v>47300</v>
      </c>
      <c r="B1298" s="6" t="s">
        <v>53</v>
      </c>
      <c r="C1298" s="6" t="s">
        <v>1143</v>
      </c>
      <c r="D1298" s="6">
        <v>8</v>
      </c>
      <c r="E1298" s="24">
        <v>164675.28</v>
      </c>
      <c r="F1298" s="6">
        <v>8</v>
      </c>
      <c r="G1298" s="12">
        <v>1.7999999999999999E-2</v>
      </c>
      <c r="H1298" s="12">
        <v>0.01</v>
      </c>
      <c r="I1298" s="12">
        <v>-0.01</v>
      </c>
      <c r="J1298" s="16">
        <f t="shared" si="100"/>
        <v>0</v>
      </c>
      <c r="K1298" s="15">
        <f t="shared" si="101"/>
        <v>0</v>
      </c>
      <c r="L1298" s="15">
        <f t="shared" si="102"/>
        <v>167639.43504000001</v>
      </c>
      <c r="M1298" s="13" t="str">
        <f t="shared" si="103"/>
        <v>Strategic 3Y</v>
      </c>
      <c r="N1298" s="13" t="str">
        <f t="shared" si="104"/>
        <v>PASS</v>
      </c>
    </row>
    <row r="1299" spans="1:14">
      <c r="A1299" s="11">
        <v>47300</v>
      </c>
      <c r="B1299" s="6" t="s">
        <v>53</v>
      </c>
      <c r="C1299" s="6" t="s">
        <v>1144</v>
      </c>
      <c r="D1299" s="6">
        <v>8</v>
      </c>
      <c r="E1299" s="24">
        <v>45546.66</v>
      </c>
      <c r="F1299" s="6">
        <v>8</v>
      </c>
      <c r="G1299" s="12">
        <v>1.7999999999999999E-2</v>
      </c>
      <c r="H1299" s="12">
        <v>-4.0000000000000001E-3</v>
      </c>
      <c r="I1299" s="12">
        <v>-0.01</v>
      </c>
      <c r="J1299" s="16">
        <f t="shared" si="100"/>
        <v>0</v>
      </c>
      <c r="K1299" s="15">
        <f t="shared" si="101"/>
        <v>0</v>
      </c>
      <c r="L1299" s="15">
        <f t="shared" si="102"/>
        <v>45728.846640000003</v>
      </c>
      <c r="M1299" s="13" t="str">
        <f t="shared" si="103"/>
        <v>Strategic 3Y</v>
      </c>
      <c r="N1299" s="13" t="str">
        <f t="shared" si="104"/>
        <v>PASS</v>
      </c>
    </row>
    <row r="1300" spans="1:14">
      <c r="A1300" s="11">
        <v>47300</v>
      </c>
      <c r="B1300" s="6" t="s">
        <v>53</v>
      </c>
      <c r="C1300" s="6" t="s">
        <v>1145</v>
      </c>
      <c r="D1300" s="6">
        <v>8</v>
      </c>
      <c r="E1300" s="24">
        <v>83947.34</v>
      </c>
      <c r="F1300" s="6">
        <v>8</v>
      </c>
      <c r="G1300" s="12">
        <v>1.7999999999999999E-2</v>
      </c>
      <c r="H1300" s="12">
        <v>1.7999999999999999E-2</v>
      </c>
      <c r="I1300" s="12">
        <v>-0.01</v>
      </c>
      <c r="J1300" s="16">
        <f t="shared" si="100"/>
        <v>0</v>
      </c>
      <c r="K1300" s="15">
        <f t="shared" si="101"/>
        <v>0</v>
      </c>
      <c r="L1300" s="15">
        <f t="shared" si="102"/>
        <v>86129.970839999994</v>
      </c>
      <c r="M1300" s="13" t="str">
        <f t="shared" si="103"/>
        <v>Strategic 3Y</v>
      </c>
      <c r="N1300" s="13" t="str">
        <f t="shared" si="104"/>
        <v>PASS</v>
      </c>
    </row>
    <row r="1301" spans="1:14">
      <c r="A1301" s="11">
        <v>47300</v>
      </c>
      <c r="B1301" s="6" t="s">
        <v>57</v>
      </c>
      <c r="C1301" s="6" t="s">
        <v>1143</v>
      </c>
      <c r="D1301" s="6">
        <v>9</v>
      </c>
      <c r="E1301" s="24">
        <v>105831.75</v>
      </c>
      <c r="F1301" s="6">
        <v>10</v>
      </c>
      <c r="G1301" s="12">
        <v>6.0000000000000001E-3</v>
      </c>
      <c r="H1301" s="12">
        <v>0.01</v>
      </c>
      <c r="I1301" s="12">
        <v>-0.01</v>
      </c>
      <c r="J1301" s="16">
        <f t="shared" si="100"/>
        <v>-9.9999999999999978E-2</v>
      </c>
      <c r="K1301" s="15">
        <f t="shared" si="101"/>
        <v>-10583.174999999997</v>
      </c>
      <c r="L1301" s="15">
        <f t="shared" si="102"/>
        <v>95883.565499999997</v>
      </c>
      <c r="M1301" s="13" t="str">
        <f t="shared" si="103"/>
        <v>Strategic 3Y</v>
      </c>
      <c r="N1301" s="13" t="str">
        <f t="shared" si="104"/>
        <v>PASS</v>
      </c>
    </row>
    <row r="1302" spans="1:14">
      <c r="A1302" s="11">
        <v>47300</v>
      </c>
      <c r="B1302" s="6" t="s">
        <v>57</v>
      </c>
      <c r="C1302" s="6" t="s">
        <v>1144</v>
      </c>
      <c r="D1302" s="6">
        <v>9</v>
      </c>
      <c r="E1302" s="24">
        <v>37562.730000000003</v>
      </c>
      <c r="F1302" s="6">
        <v>10</v>
      </c>
      <c r="G1302" s="12">
        <v>6.0000000000000001E-3</v>
      </c>
      <c r="H1302" s="12">
        <v>-4.0000000000000001E-3</v>
      </c>
      <c r="I1302" s="12">
        <v>-0.01</v>
      </c>
      <c r="J1302" s="16">
        <f t="shared" si="100"/>
        <v>-9.9999999999999978E-2</v>
      </c>
      <c r="K1302" s="15">
        <f t="shared" si="101"/>
        <v>-3756.2729999999997</v>
      </c>
      <c r="L1302" s="15">
        <f t="shared" si="102"/>
        <v>33505.955160000005</v>
      </c>
      <c r="M1302" s="13" t="str">
        <f t="shared" si="103"/>
        <v>Strategic 3Y</v>
      </c>
      <c r="N1302" s="13" t="str">
        <f t="shared" si="104"/>
        <v>PASS</v>
      </c>
    </row>
    <row r="1303" spans="1:14">
      <c r="A1303" s="11">
        <v>47300</v>
      </c>
      <c r="B1303" s="6" t="s">
        <v>57</v>
      </c>
      <c r="C1303" s="6" t="s">
        <v>1145</v>
      </c>
      <c r="D1303" s="6">
        <v>9</v>
      </c>
      <c r="E1303" s="24">
        <v>50355.56</v>
      </c>
      <c r="F1303" s="6">
        <v>10</v>
      </c>
      <c r="G1303" s="12">
        <v>6.0000000000000001E-3</v>
      </c>
      <c r="H1303" s="12">
        <v>1.7999999999999999E-2</v>
      </c>
      <c r="I1303" s="12">
        <v>-0.01</v>
      </c>
      <c r="J1303" s="16">
        <f t="shared" si="100"/>
        <v>-9.9999999999999978E-2</v>
      </c>
      <c r="K1303" s="15">
        <f t="shared" si="101"/>
        <v>-5035.5559999999987</v>
      </c>
      <c r="L1303" s="15">
        <f t="shared" si="102"/>
        <v>46024.98184</v>
      </c>
      <c r="M1303" s="13" t="str">
        <f t="shared" si="103"/>
        <v>Strategic 3Y</v>
      </c>
      <c r="N1303" s="13" t="str">
        <f t="shared" si="104"/>
        <v>PASS</v>
      </c>
    </row>
    <row r="1304" spans="1:14">
      <c r="A1304" s="11">
        <v>47300</v>
      </c>
      <c r="B1304" s="6" t="s">
        <v>61</v>
      </c>
      <c r="C1304" s="6" t="s">
        <v>1143</v>
      </c>
      <c r="D1304" s="6">
        <v>9</v>
      </c>
      <c r="E1304" s="24">
        <v>120277.82</v>
      </c>
      <c r="F1304" s="6">
        <v>8</v>
      </c>
      <c r="G1304" s="12">
        <v>0</v>
      </c>
      <c r="H1304" s="12">
        <v>0.01</v>
      </c>
      <c r="I1304" s="12">
        <v>-0.01</v>
      </c>
      <c r="J1304" s="16">
        <f t="shared" si="100"/>
        <v>0.125</v>
      </c>
      <c r="K1304" s="15">
        <f t="shared" si="101"/>
        <v>15034.727500000001</v>
      </c>
      <c r="L1304" s="15">
        <f t="shared" si="102"/>
        <v>135312.54750000002</v>
      </c>
      <c r="M1304" s="13" t="str">
        <f t="shared" si="103"/>
        <v>Strategic 3Y</v>
      </c>
      <c r="N1304" s="13" t="str">
        <f t="shared" si="104"/>
        <v>PASS</v>
      </c>
    </row>
    <row r="1305" spans="1:14">
      <c r="A1305" s="11">
        <v>47300</v>
      </c>
      <c r="B1305" s="6" t="s">
        <v>61</v>
      </c>
      <c r="C1305" s="6" t="s">
        <v>1144</v>
      </c>
      <c r="D1305" s="6">
        <v>9</v>
      </c>
      <c r="E1305" s="24">
        <v>38047.86</v>
      </c>
      <c r="F1305" s="6">
        <v>8</v>
      </c>
      <c r="G1305" s="12">
        <v>0</v>
      </c>
      <c r="H1305" s="12">
        <v>-4.0000000000000001E-3</v>
      </c>
      <c r="I1305" s="12">
        <v>-0.01</v>
      </c>
      <c r="J1305" s="16">
        <f t="shared" si="100"/>
        <v>0.125</v>
      </c>
      <c r="K1305" s="15">
        <f t="shared" si="101"/>
        <v>4755.9825000000001</v>
      </c>
      <c r="L1305" s="15">
        <f t="shared" si="102"/>
        <v>42271.172460000002</v>
      </c>
      <c r="M1305" s="13" t="str">
        <f t="shared" si="103"/>
        <v>Strategic 3Y</v>
      </c>
      <c r="N1305" s="13" t="str">
        <f t="shared" si="104"/>
        <v>PASS</v>
      </c>
    </row>
    <row r="1306" spans="1:14">
      <c r="A1306" s="11">
        <v>47300</v>
      </c>
      <c r="B1306" s="6" t="s">
        <v>61</v>
      </c>
      <c r="C1306" s="6" t="s">
        <v>1145</v>
      </c>
      <c r="D1306" s="6">
        <v>9</v>
      </c>
      <c r="E1306" s="24">
        <v>53183.82</v>
      </c>
      <c r="F1306" s="6">
        <v>8</v>
      </c>
      <c r="G1306" s="12">
        <v>0</v>
      </c>
      <c r="H1306" s="12">
        <v>1.7999999999999999E-2</v>
      </c>
      <c r="I1306" s="12">
        <v>-0.01</v>
      </c>
      <c r="J1306" s="16">
        <f t="shared" si="100"/>
        <v>0.125</v>
      </c>
      <c r="K1306" s="15">
        <f t="shared" si="101"/>
        <v>6647.9775</v>
      </c>
      <c r="L1306" s="15">
        <f t="shared" si="102"/>
        <v>60257.268060000002</v>
      </c>
      <c r="M1306" s="13" t="str">
        <f t="shared" si="103"/>
        <v>Strategic 3Y</v>
      </c>
      <c r="N1306" s="13" t="str">
        <f t="shared" si="104"/>
        <v>PASS</v>
      </c>
    </row>
    <row r="1307" spans="1:14">
      <c r="A1307" s="11">
        <v>47300</v>
      </c>
      <c r="B1307" s="6" t="s">
        <v>65</v>
      </c>
      <c r="C1307" s="6" t="s">
        <v>1143</v>
      </c>
      <c r="D1307" s="6">
        <v>14</v>
      </c>
      <c r="E1307" s="24">
        <v>264570.84000000003</v>
      </c>
      <c r="F1307" s="6">
        <v>16</v>
      </c>
      <c r="G1307" s="12">
        <v>0.02</v>
      </c>
      <c r="H1307" s="12">
        <v>0.01</v>
      </c>
      <c r="I1307" s="12">
        <v>-0.01</v>
      </c>
      <c r="J1307" s="16">
        <f t="shared" si="100"/>
        <v>-0.125</v>
      </c>
      <c r="K1307" s="15">
        <f t="shared" si="101"/>
        <v>-33071.355000000003</v>
      </c>
      <c r="L1307" s="15">
        <f t="shared" si="102"/>
        <v>236790.90180000002</v>
      </c>
      <c r="M1307" s="13" t="str">
        <f t="shared" si="103"/>
        <v>Strategic 3Y</v>
      </c>
      <c r="N1307" s="13" t="str">
        <f t="shared" si="104"/>
        <v>PASS</v>
      </c>
    </row>
    <row r="1308" spans="1:14">
      <c r="A1308" s="11">
        <v>47300</v>
      </c>
      <c r="B1308" s="6" t="s">
        <v>65</v>
      </c>
      <c r="C1308" s="6" t="s">
        <v>1144</v>
      </c>
      <c r="D1308" s="6">
        <v>14</v>
      </c>
      <c r="E1308" s="24">
        <v>98740.45</v>
      </c>
      <c r="F1308" s="6">
        <v>16</v>
      </c>
      <c r="G1308" s="12">
        <v>0.02</v>
      </c>
      <c r="H1308" s="12">
        <v>-4.0000000000000001E-3</v>
      </c>
      <c r="I1308" s="12">
        <v>-0.01</v>
      </c>
      <c r="J1308" s="16">
        <f t="shared" si="100"/>
        <v>-0.125</v>
      </c>
      <c r="K1308" s="15">
        <f t="shared" si="101"/>
        <v>-12342.55625</v>
      </c>
      <c r="L1308" s="15">
        <f t="shared" si="102"/>
        <v>86990.336450000003</v>
      </c>
      <c r="M1308" s="13" t="str">
        <f t="shared" si="103"/>
        <v>Strategic 3Y</v>
      </c>
      <c r="N1308" s="13" t="str">
        <f t="shared" si="104"/>
        <v>PASS</v>
      </c>
    </row>
    <row r="1309" spans="1:14">
      <c r="A1309" s="11">
        <v>47300</v>
      </c>
      <c r="B1309" s="6" t="s">
        <v>65</v>
      </c>
      <c r="C1309" s="6" t="s">
        <v>1145</v>
      </c>
      <c r="D1309" s="6">
        <v>14</v>
      </c>
      <c r="E1309" s="24">
        <v>136170.51999999999</v>
      </c>
      <c r="F1309" s="6">
        <v>16</v>
      </c>
      <c r="G1309" s="12">
        <v>0.02</v>
      </c>
      <c r="H1309" s="12">
        <v>1.7999999999999999E-2</v>
      </c>
      <c r="I1309" s="12">
        <v>-0.01</v>
      </c>
      <c r="J1309" s="16">
        <f t="shared" si="100"/>
        <v>-0.125</v>
      </c>
      <c r="K1309" s="15">
        <f t="shared" si="101"/>
        <v>-17021.314999999999</v>
      </c>
      <c r="L1309" s="15">
        <f t="shared" si="102"/>
        <v>122961.97955999999</v>
      </c>
      <c r="M1309" s="13" t="str">
        <f t="shared" si="103"/>
        <v>Strategic 3Y</v>
      </c>
      <c r="N1309" s="13" t="str">
        <f t="shared" si="104"/>
        <v>PASS</v>
      </c>
    </row>
    <row r="1310" spans="1:14">
      <c r="A1310" s="11">
        <v>47300</v>
      </c>
      <c r="B1310" s="6" t="s">
        <v>68</v>
      </c>
      <c r="C1310" s="6" t="s">
        <v>1143</v>
      </c>
      <c r="D1310" s="6">
        <v>20</v>
      </c>
      <c r="E1310" s="24">
        <v>235359.87</v>
      </c>
      <c r="F1310" s="6">
        <v>18</v>
      </c>
      <c r="G1310" s="12">
        <v>0</v>
      </c>
      <c r="H1310" s="12">
        <v>0.01</v>
      </c>
      <c r="I1310" s="12">
        <v>-0.01</v>
      </c>
      <c r="J1310" s="16">
        <f t="shared" si="100"/>
        <v>0.11111111111111116</v>
      </c>
      <c r="K1310" s="15">
        <f t="shared" si="101"/>
        <v>26151.096666666679</v>
      </c>
      <c r="L1310" s="15">
        <f t="shared" si="102"/>
        <v>261510.96666666667</v>
      </c>
      <c r="M1310" s="13" t="str">
        <f t="shared" si="103"/>
        <v>Strategic 3Y</v>
      </c>
      <c r="N1310" s="13" t="str">
        <f t="shared" si="104"/>
        <v>PASS</v>
      </c>
    </row>
    <row r="1311" spans="1:14">
      <c r="A1311" s="11">
        <v>47300</v>
      </c>
      <c r="B1311" s="6" t="s">
        <v>68</v>
      </c>
      <c r="C1311" s="6" t="s">
        <v>1144</v>
      </c>
      <c r="D1311" s="6">
        <v>20</v>
      </c>
      <c r="E1311" s="24">
        <v>88521.76</v>
      </c>
      <c r="F1311" s="6">
        <v>18</v>
      </c>
      <c r="G1311" s="12">
        <v>0</v>
      </c>
      <c r="H1311" s="12">
        <v>-4.0000000000000001E-3</v>
      </c>
      <c r="I1311" s="12">
        <v>-0.01</v>
      </c>
      <c r="J1311" s="16">
        <f t="shared" si="100"/>
        <v>0.11111111111111116</v>
      </c>
      <c r="K1311" s="15">
        <f t="shared" si="101"/>
        <v>9835.7511111111144</v>
      </c>
      <c r="L1311" s="15">
        <f t="shared" si="102"/>
        <v>97118.206471111102</v>
      </c>
      <c r="M1311" s="13" t="str">
        <f t="shared" si="103"/>
        <v>Strategic 3Y</v>
      </c>
      <c r="N1311" s="13" t="str">
        <f t="shared" si="104"/>
        <v>PASS</v>
      </c>
    </row>
    <row r="1312" spans="1:14">
      <c r="A1312" s="11">
        <v>47300</v>
      </c>
      <c r="B1312" s="6" t="s">
        <v>68</v>
      </c>
      <c r="C1312" s="6" t="s">
        <v>1145</v>
      </c>
      <c r="D1312" s="6">
        <v>20</v>
      </c>
      <c r="E1312" s="24">
        <v>127499.09</v>
      </c>
      <c r="F1312" s="6">
        <v>18</v>
      </c>
      <c r="G1312" s="12">
        <v>0</v>
      </c>
      <c r="H1312" s="12">
        <v>1.7999999999999999E-2</v>
      </c>
      <c r="I1312" s="12">
        <v>-0.01</v>
      </c>
      <c r="J1312" s="16">
        <f t="shared" si="100"/>
        <v>0.11111111111111116</v>
      </c>
      <c r="K1312" s="15">
        <f t="shared" si="101"/>
        <v>14166.565555555562</v>
      </c>
      <c r="L1312" s="15">
        <f t="shared" si="102"/>
        <v>142685.64827555558</v>
      </c>
      <c r="M1312" s="13" t="str">
        <f t="shared" si="103"/>
        <v>Strategic 3Y</v>
      </c>
      <c r="N1312" s="13" t="str">
        <f t="shared" si="104"/>
        <v>PASS</v>
      </c>
    </row>
    <row r="1313" spans="1:14">
      <c r="A1313" s="11">
        <v>47300</v>
      </c>
      <c r="B1313" s="6" t="s">
        <v>71</v>
      </c>
      <c r="C1313" s="6" t="s">
        <v>1143</v>
      </c>
      <c r="D1313" s="6">
        <v>13</v>
      </c>
      <c r="E1313" s="24">
        <v>149669.07999999999</v>
      </c>
      <c r="F1313" s="6">
        <v>14</v>
      </c>
      <c r="G1313" s="12">
        <v>8.0000000000000002E-3</v>
      </c>
      <c r="H1313" s="12">
        <v>0.01</v>
      </c>
      <c r="I1313" s="12">
        <v>-0.01</v>
      </c>
      <c r="J1313" s="16">
        <f t="shared" si="100"/>
        <v>-7.1428571428571397E-2</v>
      </c>
      <c r="K1313" s="15">
        <f t="shared" si="101"/>
        <v>-10690.648571428566</v>
      </c>
      <c r="L1313" s="15">
        <f t="shared" si="102"/>
        <v>140175.7840685714</v>
      </c>
      <c r="M1313" s="13" t="str">
        <f t="shared" si="103"/>
        <v>Strategic 3Y</v>
      </c>
      <c r="N1313" s="13" t="str">
        <f t="shared" si="104"/>
        <v>PASS</v>
      </c>
    </row>
    <row r="1314" spans="1:14">
      <c r="A1314" s="11">
        <v>47300</v>
      </c>
      <c r="B1314" s="6" t="s">
        <v>71</v>
      </c>
      <c r="C1314" s="6" t="s">
        <v>1144</v>
      </c>
      <c r="D1314" s="6">
        <v>13</v>
      </c>
      <c r="E1314" s="24">
        <v>49132.49</v>
      </c>
      <c r="F1314" s="6">
        <v>14</v>
      </c>
      <c r="G1314" s="12">
        <v>8.0000000000000002E-3</v>
      </c>
      <c r="H1314" s="12">
        <v>-4.0000000000000001E-3</v>
      </c>
      <c r="I1314" s="12">
        <v>-0.01</v>
      </c>
      <c r="J1314" s="16">
        <f t="shared" si="100"/>
        <v>-7.1428571428571397E-2</v>
      </c>
      <c r="K1314" s="15">
        <f t="shared" si="101"/>
        <v>-3509.4635714285696</v>
      </c>
      <c r="L1314" s="15">
        <f t="shared" si="102"/>
        <v>45328.23148857143</v>
      </c>
      <c r="M1314" s="13" t="str">
        <f t="shared" si="103"/>
        <v>Strategic 3Y</v>
      </c>
      <c r="N1314" s="13" t="str">
        <f t="shared" si="104"/>
        <v>PASS</v>
      </c>
    </row>
    <row r="1315" spans="1:14">
      <c r="A1315" s="11">
        <v>47300</v>
      </c>
      <c r="B1315" s="6" t="s">
        <v>71</v>
      </c>
      <c r="C1315" s="6" t="s">
        <v>1145</v>
      </c>
      <c r="D1315" s="6">
        <v>13</v>
      </c>
      <c r="E1315" s="24">
        <v>88083.66</v>
      </c>
      <c r="F1315" s="6">
        <v>14</v>
      </c>
      <c r="G1315" s="12">
        <v>8.0000000000000002E-3</v>
      </c>
      <c r="H1315" s="12">
        <v>1.7999999999999999E-2</v>
      </c>
      <c r="I1315" s="12">
        <v>-0.01</v>
      </c>
      <c r="J1315" s="16">
        <f t="shared" si="100"/>
        <v>-7.1428571428571397E-2</v>
      </c>
      <c r="K1315" s="15">
        <f t="shared" si="101"/>
        <v>-6291.6899999999978</v>
      </c>
      <c r="L1315" s="15">
        <f t="shared" si="102"/>
        <v>83201.308560000005</v>
      </c>
      <c r="M1315" s="13" t="str">
        <f t="shared" si="103"/>
        <v>Strategic 3Y</v>
      </c>
      <c r="N1315" s="13" t="str">
        <f t="shared" si="104"/>
        <v>PASS</v>
      </c>
    </row>
    <row r="1316" spans="1:14">
      <c r="A1316" s="11">
        <v>47300</v>
      </c>
      <c r="B1316" s="6" t="s">
        <v>74</v>
      </c>
      <c r="C1316" s="6" t="s">
        <v>1143</v>
      </c>
      <c r="D1316" s="6">
        <v>62</v>
      </c>
      <c r="E1316" s="24">
        <v>999383.8</v>
      </c>
      <c r="F1316" s="6">
        <v>57</v>
      </c>
      <c r="G1316" s="12">
        <v>0.01</v>
      </c>
      <c r="H1316" s="12">
        <v>0.01</v>
      </c>
      <c r="I1316" s="12">
        <v>-0.01</v>
      </c>
      <c r="J1316" s="16">
        <f t="shared" si="100"/>
        <v>8.7719298245614086E-2</v>
      </c>
      <c r="K1316" s="15">
        <f t="shared" si="101"/>
        <v>87665.245614035142</v>
      </c>
      <c r="L1316" s="15">
        <f t="shared" si="102"/>
        <v>1097042.8836140351</v>
      </c>
      <c r="M1316" s="13" t="str">
        <f t="shared" si="103"/>
        <v>Strategic 3Y</v>
      </c>
      <c r="N1316" s="13" t="str">
        <f t="shared" si="104"/>
        <v>PASS</v>
      </c>
    </row>
    <row r="1317" spans="1:14">
      <c r="A1317" s="11">
        <v>47300</v>
      </c>
      <c r="B1317" s="6" t="s">
        <v>74</v>
      </c>
      <c r="C1317" s="6" t="s">
        <v>1144</v>
      </c>
      <c r="D1317" s="6">
        <v>62</v>
      </c>
      <c r="E1317" s="24">
        <v>365155.82</v>
      </c>
      <c r="F1317" s="6">
        <v>57</v>
      </c>
      <c r="G1317" s="12">
        <v>0.01</v>
      </c>
      <c r="H1317" s="12">
        <v>-4.0000000000000001E-3</v>
      </c>
      <c r="I1317" s="12">
        <v>-0.01</v>
      </c>
      <c r="J1317" s="16">
        <f t="shared" si="100"/>
        <v>8.7719298245614086E-2</v>
      </c>
      <c r="K1317" s="15">
        <f t="shared" si="101"/>
        <v>32031.212280701773</v>
      </c>
      <c r="L1317" s="15">
        <f t="shared" si="102"/>
        <v>395726.40900070179</v>
      </c>
      <c r="M1317" s="13" t="str">
        <f t="shared" si="103"/>
        <v>Strategic 3Y</v>
      </c>
      <c r="N1317" s="13" t="str">
        <f t="shared" si="104"/>
        <v>PASS</v>
      </c>
    </row>
    <row r="1318" spans="1:14">
      <c r="A1318" s="11">
        <v>47300</v>
      </c>
      <c r="B1318" s="6" t="s">
        <v>74</v>
      </c>
      <c r="C1318" s="6" t="s">
        <v>1145</v>
      </c>
      <c r="D1318" s="6">
        <v>62</v>
      </c>
      <c r="E1318" s="24">
        <v>643710.22</v>
      </c>
      <c r="F1318" s="6">
        <v>57</v>
      </c>
      <c r="G1318" s="12">
        <v>0.01</v>
      </c>
      <c r="H1318" s="12">
        <v>1.7999999999999999E-2</v>
      </c>
      <c r="I1318" s="12">
        <v>-0.01</v>
      </c>
      <c r="J1318" s="16">
        <f t="shared" si="100"/>
        <v>8.7719298245614086E-2</v>
      </c>
      <c r="K1318" s="15">
        <f t="shared" si="101"/>
        <v>56465.808771929856</v>
      </c>
      <c r="L1318" s="15">
        <f t="shared" si="102"/>
        <v>711762.81273192982</v>
      </c>
      <c r="M1318" s="13" t="str">
        <f t="shared" si="103"/>
        <v>Strategic 3Y</v>
      </c>
      <c r="N1318" s="13" t="str">
        <f t="shared" si="104"/>
        <v>PASS</v>
      </c>
    </row>
    <row r="1319" spans="1:14">
      <c r="A1319" s="11">
        <v>47300</v>
      </c>
      <c r="B1319" s="6" t="s">
        <v>77</v>
      </c>
      <c r="C1319" s="6" t="s">
        <v>1143</v>
      </c>
      <c r="D1319" s="6">
        <v>16</v>
      </c>
      <c r="E1319" s="24">
        <v>198703.49</v>
      </c>
      <c r="F1319" s="6">
        <v>15</v>
      </c>
      <c r="G1319" s="12">
        <v>6.0000000000000001E-3</v>
      </c>
      <c r="H1319" s="12">
        <v>0.01</v>
      </c>
      <c r="I1319" s="12">
        <v>-0.01</v>
      </c>
      <c r="J1319" s="16">
        <f t="shared" si="100"/>
        <v>6.6666666666666652E-2</v>
      </c>
      <c r="K1319" s="15">
        <f t="shared" si="101"/>
        <v>13246.899333333329</v>
      </c>
      <c r="L1319" s="15">
        <f t="shared" si="102"/>
        <v>213142.61027333332</v>
      </c>
      <c r="M1319" s="13" t="str">
        <f t="shared" si="103"/>
        <v>Strategic 3Y</v>
      </c>
      <c r="N1319" s="13" t="str">
        <f t="shared" si="104"/>
        <v>PASS</v>
      </c>
    </row>
    <row r="1320" spans="1:14">
      <c r="A1320" s="11">
        <v>47300</v>
      </c>
      <c r="B1320" s="6" t="s">
        <v>77</v>
      </c>
      <c r="C1320" s="6" t="s">
        <v>1144</v>
      </c>
      <c r="D1320" s="6">
        <v>16</v>
      </c>
      <c r="E1320" s="24">
        <v>76582.98</v>
      </c>
      <c r="F1320" s="6">
        <v>15</v>
      </c>
      <c r="G1320" s="12">
        <v>6.0000000000000001E-3</v>
      </c>
      <c r="H1320" s="12">
        <v>-4.0000000000000001E-3</v>
      </c>
      <c r="I1320" s="12">
        <v>-0.01</v>
      </c>
      <c r="J1320" s="16">
        <f t="shared" si="100"/>
        <v>6.6666666666666652E-2</v>
      </c>
      <c r="K1320" s="15">
        <f t="shared" si="101"/>
        <v>5105.5319999999983</v>
      </c>
      <c r="L1320" s="15">
        <f t="shared" si="102"/>
        <v>81075.848159999994</v>
      </c>
      <c r="M1320" s="13" t="str">
        <f t="shared" si="103"/>
        <v>Strategic 3Y</v>
      </c>
      <c r="N1320" s="13" t="str">
        <f t="shared" si="104"/>
        <v>PASS</v>
      </c>
    </row>
    <row r="1321" spans="1:14">
      <c r="A1321" s="11">
        <v>47300</v>
      </c>
      <c r="B1321" s="6" t="s">
        <v>77</v>
      </c>
      <c r="C1321" s="6" t="s">
        <v>1145</v>
      </c>
      <c r="D1321" s="6">
        <v>16</v>
      </c>
      <c r="E1321" s="24">
        <v>104872.94</v>
      </c>
      <c r="F1321" s="6">
        <v>15</v>
      </c>
      <c r="G1321" s="12">
        <v>6.0000000000000001E-3</v>
      </c>
      <c r="H1321" s="12">
        <v>1.7999999999999999E-2</v>
      </c>
      <c r="I1321" s="12">
        <v>-0.01</v>
      </c>
      <c r="J1321" s="16">
        <f t="shared" si="100"/>
        <v>6.6666666666666652E-2</v>
      </c>
      <c r="K1321" s="15">
        <f t="shared" si="101"/>
        <v>6991.529333333332</v>
      </c>
      <c r="L1321" s="15">
        <f t="shared" si="102"/>
        <v>113332.69049333334</v>
      </c>
      <c r="M1321" s="13" t="str">
        <f t="shared" si="103"/>
        <v>Strategic 3Y</v>
      </c>
      <c r="N1321" s="13" t="str">
        <f t="shared" si="104"/>
        <v>PASS</v>
      </c>
    </row>
    <row r="1322" spans="1:14">
      <c r="A1322" s="11">
        <v>47300</v>
      </c>
      <c r="B1322" s="6" t="s">
        <v>80</v>
      </c>
      <c r="C1322" s="6" t="s">
        <v>1143</v>
      </c>
      <c r="D1322" s="6">
        <v>18</v>
      </c>
      <c r="E1322" s="24">
        <v>286012.42</v>
      </c>
      <c r="F1322" s="6">
        <v>18</v>
      </c>
      <c r="G1322" s="12">
        <v>4.0000000000000001E-3</v>
      </c>
      <c r="H1322" s="12">
        <v>0.01</v>
      </c>
      <c r="I1322" s="12">
        <v>-0.01</v>
      </c>
      <c r="J1322" s="16">
        <f t="shared" si="100"/>
        <v>0</v>
      </c>
      <c r="K1322" s="15">
        <f t="shared" si="101"/>
        <v>0</v>
      </c>
      <c r="L1322" s="15">
        <f t="shared" si="102"/>
        <v>287156.46967999998</v>
      </c>
      <c r="M1322" s="13" t="str">
        <f t="shared" si="103"/>
        <v>Strategic 3Y</v>
      </c>
      <c r="N1322" s="13" t="str">
        <f t="shared" si="104"/>
        <v>PASS</v>
      </c>
    </row>
    <row r="1323" spans="1:14">
      <c r="A1323" s="11">
        <v>47300</v>
      </c>
      <c r="B1323" s="6" t="s">
        <v>80</v>
      </c>
      <c r="C1323" s="6" t="s">
        <v>1144</v>
      </c>
      <c r="D1323" s="6">
        <v>18</v>
      </c>
      <c r="E1323" s="24">
        <v>95651.1</v>
      </c>
      <c r="F1323" s="6">
        <v>18</v>
      </c>
      <c r="G1323" s="12">
        <v>4.0000000000000001E-3</v>
      </c>
      <c r="H1323" s="12">
        <v>-4.0000000000000001E-3</v>
      </c>
      <c r="I1323" s="12">
        <v>-0.01</v>
      </c>
      <c r="J1323" s="16">
        <f t="shared" si="100"/>
        <v>0</v>
      </c>
      <c r="K1323" s="15">
        <f t="shared" si="101"/>
        <v>0</v>
      </c>
      <c r="L1323" s="15">
        <f t="shared" si="102"/>
        <v>94694.589000000007</v>
      </c>
      <c r="M1323" s="13" t="str">
        <f t="shared" si="103"/>
        <v>Strategic 3Y</v>
      </c>
      <c r="N1323" s="13" t="str">
        <f t="shared" si="104"/>
        <v>PASS</v>
      </c>
    </row>
    <row r="1324" spans="1:14">
      <c r="A1324" s="11">
        <v>47300</v>
      </c>
      <c r="B1324" s="6" t="s">
        <v>80</v>
      </c>
      <c r="C1324" s="6" t="s">
        <v>1145</v>
      </c>
      <c r="D1324" s="6">
        <v>18</v>
      </c>
      <c r="E1324" s="24">
        <v>170364.7</v>
      </c>
      <c r="F1324" s="6">
        <v>18</v>
      </c>
      <c r="G1324" s="12">
        <v>4.0000000000000001E-3</v>
      </c>
      <c r="H1324" s="12">
        <v>1.7999999999999999E-2</v>
      </c>
      <c r="I1324" s="12">
        <v>-0.01</v>
      </c>
      <c r="J1324" s="16">
        <f t="shared" si="100"/>
        <v>0</v>
      </c>
      <c r="K1324" s="15">
        <f t="shared" si="101"/>
        <v>0</v>
      </c>
      <c r="L1324" s="15">
        <f t="shared" si="102"/>
        <v>172409.07640000002</v>
      </c>
      <c r="M1324" s="13" t="str">
        <f t="shared" si="103"/>
        <v>Strategic 3Y</v>
      </c>
      <c r="N1324" s="13" t="str">
        <f t="shared" si="104"/>
        <v>PASS</v>
      </c>
    </row>
    <row r="1325" spans="1:14">
      <c r="A1325" s="11">
        <v>47300</v>
      </c>
      <c r="B1325" s="6" t="s">
        <v>82</v>
      </c>
      <c r="C1325" s="6" t="s">
        <v>1143</v>
      </c>
      <c r="D1325" s="6">
        <v>20</v>
      </c>
      <c r="E1325" s="24">
        <v>288381.75</v>
      </c>
      <c r="F1325" s="6">
        <v>17</v>
      </c>
      <c r="G1325" s="12">
        <v>1.4999999999999999E-2</v>
      </c>
      <c r="H1325" s="12">
        <v>0.01</v>
      </c>
      <c r="I1325" s="12">
        <v>-0.01</v>
      </c>
      <c r="J1325" s="16">
        <f t="shared" si="100"/>
        <v>0.17647058823529416</v>
      </c>
      <c r="K1325" s="15">
        <f t="shared" si="101"/>
        <v>50890.897058823539</v>
      </c>
      <c r="L1325" s="15">
        <f t="shared" si="102"/>
        <v>343598.37330882356</v>
      </c>
      <c r="M1325" s="13" t="str">
        <f t="shared" si="103"/>
        <v>Strategic 3Y</v>
      </c>
      <c r="N1325" s="13" t="str">
        <f t="shared" si="104"/>
        <v>PASS</v>
      </c>
    </row>
    <row r="1326" spans="1:14">
      <c r="A1326" s="11">
        <v>47300</v>
      </c>
      <c r="B1326" s="6" t="s">
        <v>82</v>
      </c>
      <c r="C1326" s="6" t="s">
        <v>1144</v>
      </c>
      <c r="D1326" s="6">
        <v>20</v>
      </c>
      <c r="E1326" s="24">
        <v>106937.46</v>
      </c>
      <c r="F1326" s="6">
        <v>17</v>
      </c>
      <c r="G1326" s="12">
        <v>1.4999999999999999E-2</v>
      </c>
      <c r="H1326" s="12">
        <v>-4.0000000000000001E-3</v>
      </c>
      <c r="I1326" s="12">
        <v>-0.01</v>
      </c>
      <c r="J1326" s="16">
        <f t="shared" si="100"/>
        <v>0.17647058823529416</v>
      </c>
      <c r="K1326" s="15">
        <f t="shared" si="101"/>
        <v>18871.316470588241</v>
      </c>
      <c r="L1326" s="15">
        <f t="shared" si="102"/>
        <v>125915.71393058824</v>
      </c>
      <c r="M1326" s="13" t="str">
        <f t="shared" si="103"/>
        <v>Strategic 3Y</v>
      </c>
      <c r="N1326" s="13" t="str">
        <f t="shared" si="104"/>
        <v>PASS</v>
      </c>
    </row>
    <row r="1327" spans="1:14">
      <c r="A1327" s="11">
        <v>47300</v>
      </c>
      <c r="B1327" s="6" t="s">
        <v>82</v>
      </c>
      <c r="C1327" s="6" t="s">
        <v>1145</v>
      </c>
      <c r="D1327" s="6">
        <v>20</v>
      </c>
      <c r="E1327" s="24">
        <v>165025.25</v>
      </c>
      <c r="F1327" s="6">
        <v>17</v>
      </c>
      <c r="G1327" s="12">
        <v>1.4999999999999999E-2</v>
      </c>
      <c r="H1327" s="12">
        <v>1.7999999999999999E-2</v>
      </c>
      <c r="I1327" s="12">
        <v>-0.01</v>
      </c>
      <c r="J1327" s="16">
        <f t="shared" si="100"/>
        <v>0.17647058823529416</v>
      </c>
      <c r="K1327" s="15">
        <f t="shared" si="101"/>
        <v>29122.102941176476</v>
      </c>
      <c r="L1327" s="15">
        <f t="shared" si="102"/>
        <v>197942.93369117647</v>
      </c>
      <c r="M1327" s="13" t="str">
        <f t="shared" si="103"/>
        <v>Strategic 3Y</v>
      </c>
      <c r="N1327" s="13" t="str">
        <f t="shared" si="104"/>
        <v>PASS</v>
      </c>
    </row>
    <row r="1328" spans="1:14">
      <c r="A1328" s="11">
        <v>47300</v>
      </c>
      <c r="B1328" s="6" t="s">
        <v>83</v>
      </c>
      <c r="C1328" s="6" t="s">
        <v>1143</v>
      </c>
      <c r="D1328" s="6">
        <v>24</v>
      </c>
      <c r="E1328" s="24">
        <v>380792.55</v>
      </c>
      <c r="F1328" s="6">
        <v>21</v>
      </c>
      <c r="G1328" s="12">
        <v>5.0000000000000001E-3</v>
      </c>
      <c r="H1328" s="12">
        <v>0.01</v>
      </c>
      <c r="I1328" s="12">
        <v>-0.01</v>
      </c>
      <c r="J1328" s="16">
        <f t="shared" si="100"/>
        <v>0.14285714285714279</v>
      </c>
      <c r="K1328" s="15">
        <f t="shared" si="101"/>
        <v>54398.93571428569</v>
      </c>
      <c r="L1328" s="15">
        <f t="shared" si="102"/>
        <v>437095.4484642857</v>
      </c>
      <c r="M1328" s="13" t="str">
        <f t="shared" si="103"/>
        <v>Strategic 3Y</v>
      </c>
      <c r="N1328" s="13" t="str">
        <f t="shared" si="104"/>
        <v>PASS</v>
      </c>
    </row>
    <row r="1329" spans="1:14">
      <c r="A1329" s="11">
        <v>47300</v>
      </c>
      <c r="B1329" s="6" t="s">
        <v>83</v>
      </c>
      <c r="C1329" s="6" t="s">
        <v>1144</v>
      </c>
      <c r="D1329" s="6">
        <v>24</v>
      </c>
      <c r="E1329" s="24">
        <v>127711.13</v>
      </c>
      <c r="F1329" s="6">
        <v>21</v>
      </c>
      <c r="G1329" s="12">
        <v>5.0000000000000001E-3</v>
      </c>
      <c r="H1329" s="12">
        <v>-4.0000000000000001E-3</v>
      </c>
      <c r="I1329" s="12">
        <v>-0.01</v>
      </c>
      <c r="J1329" s="16">
        <f t="shared" si="100"/>
        <v>0.14285714285714279</v>
      </c>
      <c r="K1329" s="15">
        <f t="shared" si="101"/>
        <v>18244.447142857134</v>
      </c>
      <c r="L1329" s="15">
        <f t="shared" si="102"/>
        <v>144806.17697285712</v>
      </c>
      <c r="M1329" s="13" t="str">
        <f t="shared" si="103"/>
        <v>Strategic 3Y</v>
      </c>
      <c r="N1329" s="13" t="str">
        <f t="shared" si="104"/>
        <v>PASS</v>
      </c>
    </row>
    <row r="1330" spans="1:14">
      <c r="A1330" s="11">
        <v>47300</v>
      </c>
      <c r="B1330" s="6" t="s">
        <v>83</v>
      </c>
      <c r="C1330" s="6" t="s">
        <v>1145</v>
      </c>
      <c r="D1330" s="6">
        <v>24</v>
      </c>
      <c r="E1330" s="24">
        <v>203896.68</v>
      </c>
      <c r="F1330" s="6">
        <v>21</v>
      </c>
      <c r="G1330" s="12">
        <v>5.0000000000000001E-3</v>
      </c>
      <c r="H1330" s="12">
        <v>1.7999999999999999E-2</v>
      </c>
      <c r="I1330" s="12">
        <v>-0.01</v>
      </c>
      <c r="J1330" s="16">
        <f t="shared" si="100"/>
        <v>0.14285714285714279</v>
      </c>
      <c r="K1330" s="15">
        <f t="shared" si="101"/>
        <v>29128.097142857128</v>
      </c>
      <c r="L1330" s="15">
        <f t="shared" si="102"/>
        <v>235675.43398285712</v>
      </c>
      <c r="M1330" s="13" t="str">
        <f t="shared" si="103"/>
        <v>Strategic 3Y</v>
      </c>
      <c r="N1330" s="13" t="str">
        <f t="shared" si="104"/>
        <v>PASS</v>
      </c>
    </row>
    <row r="1331" spans="1:14">
      <c r="A1331" s="11">
        <v>47300</v>
      </c>
      <c r="B1331" s="6" t="s">
        <v>84</v>
      </c>
      <c r="C1331" s="6" t="s">
        <v>1143</v>
      </c>
      <c r="D1331" s="6">
        <v>27</v>
      </c>
      <c r="E1331" s="24">
        <v>556615.03</v>
      </c>
      <c r="F1331" s="6">
        <v>26</v>
      </c>
      <c r="G1331" s="12">
        <v>1.2E-2</v>
      </c>
      <c r="H1331" s="12">
        <v>0.01</v>
      </c>
      <c r="I1331" s="12">
        <v>-0.01</v>
      </c>
      <c r="J1331" s="16">
        <f t="shared" si="100"/>
        <v>3.8461538461538547E-2</v>
      </c>
      <c r="K1331" s="15">
        <f t="shared" si="101"/>
        <v>21408.270384615433</v>
      </c>
      <c r="L1331" s="15">
        <f t="shared" si="102"/>
        <v>584702.68074461538</v>
      </c>
      <c r="M1331" s="13" t="str">
        <f t="shared" si="103"/>
        <v>Strategic 3Y</v>
      </c>
      <c r="N1331" s="13" t="str">
        <f t="shared" si="104"/>
        <v>PASS</v>
      </c>
    </row>
    <row r="1332" spans="1:14">
      <c r="A1332" s="11">
        <v>47300</v>
      </c>
      <c r="B1332" s="6" t="s">
        <v>84</v>
      </c>
      <c r="C1332" s="6" t="s">
        <v>1144</v>
      </c>
      <c r="D1332" s="6">
        <v>27</v>
      </c>
      <c r="E1332" s="24">
        <v>153606.75</v>
      </c>
      <c r="F1332" s="6">
        <v>26</v>
      </c>
      <c r="G1332" s="12">
        <v>1.2E-2</v>
      </c>
      <c r="H1332" s="12">
        <v>-4.0000000000000001E-3</v>
      </c>
      <c r="I1332" s="12">
        <v>-0.01</v>
      </c>
      <c r="J1332" s="16">
        <f t="shared" si="100"/>
        <v>3.8461538461538547E-2</v>
      </c>
      <c r="K1332" s="15">
        <f t="shared" si="101"/>
        <v>5907.9519230769365</v>
      </c>
      <c r="L1332" s="15">
        <f t="shared" si="102"/>
        <v>159207.48842307692</v>
      </c>
      <c r="M1332" s="13" t="str">
        <f t="shared" si="103"/>
        <v>Strategic 3Y</v>
      </c>
      <c r="N1332" s="13" t="str">
        <f t="shared" si="104"/>
        <v>PASS</v>
      </c>
    </row>
    <row r="1333" spans="1:14">
      <c r="A1333" s="11">
        <v>47300</v>
      </c>
      <c r="B1333" s="6" t="s">
        <v>84</v>
      </c>
      <c r="C1333" s="6" t="s">
        <v>1145</v>
      </c>
      <c r="D1333" s="6">
        <v>27</v>
      </c>
      <c r="E1333" s="24">
        <v>238709.85</v>
      </c>
      <c r="F1333" s="6">
        <v>26</v>
      </c>
      <c r="G1333" s="12">
        <v>1.2E-2</v>
      </c>
      <c r="H1333" s="12">
        <v>1.7999999999999999E-2</v>
      </c>
      <c r="I1333" s="12">
        <v>-0.01</v>
      </c>
      <c r="J1333" s="16">
        <f t="shared" si="100"/>
        <v>3.8461538461538547E-2</v>
      </c>
      <c r="K1333" s="15">
        <f t="shared" si="101"/>
        <v>9181.1480769230984</v>
      </c>
      <c r="L1333" s="15">
        <f t="shared" si="102"/>
        <v>252665.19507692309</v>
      </c>
      <c r="M1333" s="13" t="str">
        <f t="shared" si="103"/>
        <v>Strategic 3Y</v>
      </c>
      <c r="N1333" s="13" t="str">
        <f t="shared" si="104"/>
        <v>PASS</v>
      </c>
    </row>
    <row r="1334" spans="1:14">
      <c r="A1334" s="11">
        <v>47331</v>
      </c>
      <c r="B1334" s="6" t="s">
        <v>53</v>
      </c>
      <c r="C1334" s="6" t="s">
        <v>1143</v>
      </c>
      <c r="D1334" s="6">
        <v>8</v>
      </c>
      <c r="E1334" s="24">
        <v>118253.39</v>
      </c>
      <c r="F1334" s="6">
        <v>8</v>
      </c>
      <c r="G1334" s="12">
        <v>1.7999999999999999E-2</v>
      </c>
      <c r="H1334" s="12">
        <v>0.01</v>
      </c>
      <c r="I1334" s="12">
        <v>-0.01</v>
      </c>
      <c r="J1334" s="16">
        <f t="shared" si="100"/>
        <v>0</v>
      </c>
      <c r="K1334" s="15">
        <f t="shared" si="101"/>
        <v>0</v>
      </c>
      <c r="L1334" s="15">
        <f t="shared" si="102"/>
        <v>120381.95101999999</v>
      </c>
      <c r="M1334" s="13" t="str">
        <f t="shared" si="103"/>
        <v>Strategic 3Y</v>
      </c>
      <c r="N1334" s="13" t="str">
        <f t="shared" si="104"/>
        <v>PASS</v>
      </c>
    </row>
    <row r="1335" spans="1:14">
      <c r="A1335" s="11">
        <v>47331</v>
      </c>
      <c r="B1335" s="6" t="s">
        <v>53</v>
      </c>
      <c r="C1335" s="6" t="s">
        <v>1144</v>
      </c>
      <c r="D1335" s="6">
        <v>8</v>
      </c>
      <c r="E1335" s="24">
        <v>33892.36</v>
      </c>
      <c r="F1335" s="6">
        <v>8</v>
      </c>
      <c r="G1335" s="12">
        <v>1.7999999999999999E-2</v>
      </c>
      <c r="H1335" s="12">
        <v>-4.0000000000000001E-3</v>
      </c>
      <c r="I1335" s="12">
        <v>-0.01</v>
      </c>
      <c r="J1335" s="16">
        <f t="shared" si="100"/>
        <v>0</v>
      </c>
      <c r="K1335" s="15">
        <f t="shared" si="101"/>
        <v>0</v>
      </c>
      <c r="L1335" s="15">
        <f t="shared" si="102"/>
        <v>34027.92944</v>
      </c>
      <c r="M1335" s="13" t="str">
        <f t="shared" si="103"/>
        <v>Strategic 3Y</v>
      </c>
      <c r="N1335" s="13" t="str">
        <f t="shared" si="104"/>
        <v>PASS</v>
      </c>
    </row>
    <row r="1336" spans="1:14">
      <c r="A1336" s="11">
        <v>47331</v>
      </c>
      <c r="B1336" s="6" t="s">
        <v>53</v>
      </c>
      <c r="C1336" s="6" t="s">
        <v>1145</v>
      </c>
      <c r="D1336" s="6">
        <v>8</v>
      </c>
      <c r="E1336" s="24">
        <v>52672.54</v>
      </c>
      <c r="F1336" s="6">
        <v>8</v>
      </c>
      <c r="G1336" s="12">
        <v>1.7999999999999999E-2</v>
      </c>
      <c r="H1336" s="12">
        <v>1.7999999999999999E-2</v>
      </c>
      <c r="I1336" s="12">
        <v>-0.01</v>
      </c>
      <c r="J1336" s="16">
        <f t="shared" si="100"/>
        <v>0</v>
      </c>
      <c r="K1336" s="15">
        <f t="shared" si="101"/>
        <v>0</v>
      </c>
      <c r="L1336" s="15">
        <f t="shared" si="102"/>
        <v>54042.026039999997</v>
      </c>
      <c r="M1336" s="13" t="str">
        <f t="shared" si="103"/>
        <v>Strategic 3Y</v>
      </c>
      <c r="N1336" s="13" t="str">
        <f t="shared" si="104"/>
        <v>PASS</v>
      </c>
    </row>
    <row r="1337" spans="1:14">
      <c r="A1337" s="11">
        <v>47331</v>
      </c>
      <c r="B1337" s="6" t="s">
        <v>57</v>
      </c>
      <c r="C1337" s="6" t="s">
        <v>1143</v>
      </c>
      <c r="D1337" s="6">
        <v>9</v>
      </c>
      <c r="E1337" s="24">
        <v>119169.45</v>
      </c>
      <c r="F1337" s="6">
        <v>10</v>
      </c>
      <c r="G1337" s="12">
        <v>6.0000000000000001E-3</v>
      </c>
      <c r="H1337" s="12">
        <v>0.01</v>
      </c>
      <c r="I1337" s="12">
        <v>-0.01</v>
      </c>
      <c r="J1337" s="16">
        <f t="shared" si="100"/>
        <v>-9.9999999999999978E-2</v>
      </c>
      <c r="K1337" s="15">
        <f t="shared" si="101"/>
        <v>-11916.944999999998</v>
      </c>
      <c r="L1337" s="15">
        <f t="shared" si="102"/>
        <v>107967.5217</v>
      </c>
      <c r="M1337" s="13" t="str">
        <f t="shared" si="103"/>
        <v>Strategic 3Y</v>
      </c>
      <c r="N1337" s="13" t="str">
        <f t="shared" si="104"/>
        <v>PASS</v>
      </c>
    </row>
    <row r="1338" spans="1:14">
      <c r="A1338" s="11">
        <v>47331</v>
      </c>
      <c r="B1338" s="6" t="s">
        <v>57</v>
      </c>
      <c r="C1338" s="6" t="s">
        <v>1144</v>
      </c>
      <c r="D1338" s="6">
        <v>9</v>
      </c>
      <c r="E1338" s="24">
        <v>39403.17</v>
      </c>
      <c r="F1338" s="6">
        <v>10</v>
      </c>
      <c r="G1338" s="12">
        <v>6.0000000000000001E-3</v>
      </c>
      <c r="H1338" s="12">
        <v>-4.0000000000000001E-3</v>
      </c>
      <c r="I1338" s="12">
        <v>-0.01</v>
      </c>
      <c r="J1338" s="16">
        <f t="shared" si="100"/>
        <v>-9.9999999999999978E-2</v>
      </c>
      <c r="K1338" s="15">
        <f t="shared" si="101"/>
        <v>-3940.3169999999991</v>
      </c>
      <c r="L1338" s="15">
        <f t="shared" si="102"/>
        <v>35147.627640000006</v>
      </c>
      <c r="M1338" s="13" t="str">
        <f t="shared" si="103"/>
        <v>Strategic 3Y</v>
      </c>
      <c r="N1338" s="13" t="str">
        <f t="shared" si="104"/>
        <v>PASS</v>
      </c>
    </row>
    <row r="1339" spans="1:14">
      <c r="A1339" s="11">
        <v>47331</v>
      </c>
      <c r="B1339" s="6" t="s">
        <v>57</v>
      </c>
      <c r="C1339" s="6" t="s">
        <v>1145</v>
      </c>
      <c r="D1339" s="6">
        <v>9</v>
      </c>
      <c r="E1339" s="24">
        <v>46535.040000000001</v>
      </c>
      <c r="F1339" s="6">
        <v>10</v>
      </c>
      <c r="G1339" s="12">
        <v>6.0000000000000001E-3</v>
      </c>
      <c r="H1339" s="12">
        <v>1.7999999999999999E-2</v>
      </c>
      <c r="I1339" s="12">
        <v>-0.01</v>
      </c>
      <c r="J1339" s="16">
        <f t="shared" si="100"/>
        <v>-9.9999999999999978E-2</v>
      </c>
      <c r="K1339" s="15">
        <f t="shared" si="101"/>
        <v>-4653.503999999999</v>
      </c>
      <c r="L1339" s="15">
        <f t="shared" si="102"/>
        <v>42533.026559999998</v>
      </c>
      <c r="M1339" s="13" t="str">
        <f t="shared" si="103"/>
        <v>Strategic 3Y</v>
      </c>
      <c r="N1339" s="13" t="str">
        <f t="shared" si="104"/>
        <v>PASS</v>
      </c>
    </row>
    <row r="1340" spans="1:14">
      <c r="A1340" s="11">
        <v>47331</v>
      </c>
      <c r="B1340" s="6" t="s">
        <v>61</v>
      </c>
      <c r="C1340" s="6" t="s">
        <v>1143</v>
      </c>
      <c r="D1340" s="6">
        <v>9</v>
      </c>
      <c r="E1340" s="24">
        <v>123121.27</v>
      </c>
      <c r="F1340" s="6">
        <v>8</v>
      </c>
      <c r="G1340" s="12">
        <v>0</v>
      </c>
      <c r="H1340" s="12">
        <v>0.01</v>
      </c>
      <c r="I1340" s="12">
        <v>-0.01</v>
      </c>
      <c r="J1340" s="16">
        <f t="shared" si="100"/>
        <v>0.125</v>
      </c>
      <c r="K1340" s="15">
        <f t="shared" si="101"/>
        <v>15390.158750000001</v>
      </c>
      <c r="L1340" s="15">
        <f t="shared" si="102"/>
        <v>138511.42874999999</v>
      </c>
      <c r="M1340" s="13" t="str">
        <f t="shared" si="103"/>
        <v>Strategic 3Y</v>
      </c>
      <c r="N1340" s="13" t="str">
        <f t="shared" si="104"/>
        <v>PASS</v>
      </c>
    </row>
    <row r="1341" spans="1:14">
      <c r="A1341" s="11">
        <v>47331</v>
      </c>
      <c r="B1341" s="6" t="s">
        <v>61</v>
      </c>
      <c r="C1341" s="6" t="s">
        <v>1144</v>
      </c>
      <c r="D1341" s="6">
        <v>9</v>
      </c>
      <c r="E1341" s="24">
        <v>37323.160000000003</v>
      </c>
      <c r="F1341" s="6">
        <v>8</v>
      </c>
      <c r="G1341" s="12">
        <v>0</v>
      </c>
      <c r="H1341" s="12">
        <v>-4.0000000000000001E-3</v>
      </c>
      <c r="I1341" s="12">
        <v>-0.01</v>
      </c>
      <c r="J1341" s="16">
        <f t="shared" si="100"/>
        <v>0.125</v>
      </c>
      <c r="K1341" s="15">
        <f t="shared" si="101"/>
        <v>4665.3950000000004</v>
      </c>
      <c r="L1341" s="15">
        <f t="shared" si="102"/>
        <v>41466.030760000009</v>
      </c>
      <c r="M1341" s="13" t="str">
        <f t="shared" si="103"/>
        <v>Strategic 3Y</v>
      </c>
      <c r="N1341" s="13" t="str">
        <f t="shared" si="104"/>
        <v>PASS</v>
      </c>
    </row>
    <row r="1342" spans="1:14">
      <c r="A1342" s="11">
        <v>47331</v>
      </c>
      <c r="B1342" s="6" t="s">
        <v>61</v>
      </c>
      <c r="C1342" s="6" t="s">
        <v>1145</v>
      </c>
      <c r="D1342" s="6">
        <v>9</v>
      </c>
      <c r="E1342" s="24">
        <v>64871.61</v>
      </c>
      <c r="F1342" s="6">
        <v>8</v>
      </c>
      <c r="G1342" s="12">
        <v>0</v>
      </c>
      <c r="H1342" s="12">
        <v>1.7999999999999999E-2</v>
      </c>
      <c r="I1342" s="12">
        <v>-0.01</v>
      </c>
      <c r="J1342" s="16">
        <f t="shared" si="100"/>
        <v>0.125</v>
      </c>
      <c r="K1342" s="15">
        <f t="shared" si="101"/>
        <v>8108.9512500000001</v>
      </c>
      <c r="L1342" s="15">
        <f t="shared" si="102"/>
        <v>73499.53413</v>
      </c>
      <c r="M1342" s="13" t="str">
        <f t="shared" si="103"/>
        <v>Strategic 3Y</v>
      </c>
      <c r="N1342" s="13" t="str">
        <f t="shared" si="104"/>
        <v>PASS</v>
      </c>
    </row>
    <row r="1343" spans="1:14">
      <c r="A1343" s="11">
        <v>47331</v>
      </c>
      <c r="B1343" s="6" t="s">
        <v>65</v>
      </c>
      <c r="C1343" s="6" t="s">
        <v>1143</v>
      </c>
      <c r="D1343" s="6">
        <v>14</v>
      </c>
      <c r="E1343" s="24">
        <v>246611.41</v>
      </c>
      <c r="F1343" s="6">
        <v>16</v>
      </c>
      <c r="G1343" s="12">
        <v>0.02</v>
      </c>
      <c r="H1343" s="12">
        <v>0.01</v>
      </c>
      <c r="I1343" s="12">
        <v>-0.01</v>
      </c>
      <c r="J1343" s="16">
        <f t="shared" si="100"/>
        <v>-0.125</v>
      </c>
      <c r="K1343" s="15">
        <f t="shared" si="101"/>
        <v>-30826.42625</v>
      </c>
      <c r="L1343" s="15">
        <f t="shared" si="102"/>
        <v>220717.21195000003</v>
      </c>
      <c r="M1343" s="13" t="str">
        <f t="shared" si="103"/>
        <v>Strategic 3Y</v>
      </c>
      <c r="N1343" s="13" t="str">
        <f t="shared" si="104"/>
        <v>PASS</v>
      </c>
    </row>
    <row r="1344" spans="1:14">
      <c r="A1344" s="11">
        <v>47331</v>
      </c>
      <c r="B1344" s="6" t="s">
        <v>65</v>
      </c>
      <c r="C1344" s="6" t="s">
        <v>1144</v>
      </c>
      <c r="D1344" s="6">
        <v>14</v>
      </c>
      <c r="E1344" s="24">
        <v>89305.26</v>
      </c>
      <c r="F1344" s="6">
        <v>16</v>
      </c>
      <c r="G1344" s="12">
        <v>0.02</v>
      </c>
      <c r="H1344" s="12">
        <v>-4.0000000000000001E-3</v>
      </c>
      <c r="I1344" s="12">
        <v>-0.01</v>
      </c>
      <c r="J1344" s="16">
        <f t="shared" si="100"/>
        <v>-0.125</v>
      </c>
      <c r="K1344" s="15">
        <f t="shared" si="101"/>
        <v>-11163.157499999999</v>
      </c>
      <c r="L1344" s="15">
        <f t="shared" si="102"/>
        <v>78677.93406</v>
      </c>
      <c r="M1344" s="13" t="str">
        <f t="shared" si="103"/>
        <v>Strategic 3Y</v>
      </c>
      <c r="N1344" s="13" t="str">
        <f t="shared" si="104"/>
        <v>PASS</v>
      </c>
    </row>
    <row r="1345" spans="1:14">
      <c r="A1345" s="11">
        <v>47331</v>
      </c>
      <c r="B1345" s="6" t="s">
        <v>65</v>
      </c>
      <c r="C1345" s="6" t="s">
        <v>1145</v>
      </c>
      <c r="D1345" s="6">
        <v>14</v>
      </c>
      <c r="E1345" s="24">
        <v>118694.77</v>
      </c>
      <c r="F1345" s="6">
        <v>16</v>
      </c>
      <c r="G1345" s="12">
        <v>0.02</v>
      </c>
      <c r="H1345" s="12">
        <v>1.7999999999999999E-2</v>
      </c>
      <c r="I1345" s="12">
        <v>-0.01</v>
      </c>
      <c r="J1345" s="16">
        <f t="shared" si="100"/>
        <v>-0.125</v>
      </c>
      <c r="K1345" s="15">
        <f t="shared" si="101"/>
        <v>-14836.846250000001</v>
      </c>
      <c r="L1345" s="15">
        <f t="shared" si="102"/>
        <v>107181.37731</v>
      </c>
      <c r="M1345" s="13" t="str">
        <f t="shared" si="103"/>
        <v>Strategic 3Y</v>
      </c>
      <c r="N1345" s="13" t="str">
        <f t="shared" si="104"/>
        <v>PASS</v>
      </c>
    </row>
    <row r="1346" spans="1:14">
      <c r="A1346" s="11">
        <v>47331</v>
      </c>
      <c r="B1346" s="6" t="s">
        <v>68</v>
      </c>
      <c r="C1346" s="6" t="s">
        <v>1143</v>
      </c>
      <c r="D1346" s="6">
        <v>20</v>
      </c>
      <c r="E1346" s="24">
        <v>208717.14</v>
      </c>
      <c r="F1346" s="6">
        <v>18</v>
      </c>
      <c r="G1346" s="12">
        <v>0</v>
      </c>
      <c r="H1346" s="12">
        <v>0.01</v>
      </c>
      <c r="I1346" s="12">
        <v>-0.01</v>
      </c>
      <c r="J1346" s="16">
        <f t="shared" ref="J1346:J1409" si="105">IFERROR(D1346/F1346-1,0)</f>
        <v>0.11111111111111116</v>
      </c>
      <c r="K1346" s="15">
        <f t="shared" ref="K1346:K1409" si="106">E1346*J1346</f>
        <v>23190.793333333346</v>
      </c>
      <c r="L1346" s="15">
        <f t="shared" ref="L1346:L1409" si="107">E1346+K1346+E1346*(G1346+H1346+I1346)</f>
        <v>231907.93333333335</v>
      </c>
      <c r="M1346" s="13" t="str">
        <f t="shared" ref="M1346:M1409" si="108">IF(YEAR(A1346)=2026,"Current forecast",IF(YEAR(A1346)=2027,"Budget 1Y","Strategic 3Y"))</f>
        <v>Strategic 3Y</v>
      </c>
      <c r="N1346" s="13" t="str">
        <f t="shared" ref="N1346:N1409" si="109">IF(L1346&gt;=0,"PASS","FAIL")</f>
        <v>PASS</v>
      </c>
    </row>
    <row r="1347" spans="1:14">
      <c r="A1347" s="11">
        <v>47331</v>
      </c>
      <c r="B1347" s="6" t="s">
        <v>68</v>
      </c>
      <c r="C1347" s="6" t="s">
        <v>1144</v>
      </c>
      <c r="D1347" s="6">
        <v>20</v>
      </c>
      <c r="E1347" s="24">
        <v>73903.45</v>
      </c>
      <c r="F1347" s="6">
        <v>18</v>
      </c>
      <c r="G1347" s="12">
        <v>0</v>
      </c>
      <c r="H1347" s="12">
        <v>-4.0000000000000001E-3</v>
      </c>
      <c r="I1347" s="12">
        <v>-0.01</v>
      </c>
      <c r="J1347" s="16">
        <f t="shared" si="105"/>
        <v>0.11111111111111116</v>
      </c>
      <c r="K1347" s="15">
        <f t="shared" si="106"/>
        <v>8211.4944444444482</v>
      </c>
      <c r="L1347" s="15">
        <f t="shared" si="107"/>
        <v>81080.296144444437</v>
      </c>
      <c r="M1347" s="13" t="str">
        <f t="shared" si="108"/>
        <v>Strategic 3Y</v>
      </c>
      <c r="N1347" s="13" t="str">
        <f t="shared" si="109"/>
        <v>PASS</v>
      </c>
    </row>
    <row r="1348" spans="1:14">
      <c r="A1348" s="11">
        <v>47331</v>
      </c>
      <c r="B1348" s="6" t="s">
        <v>68</v>
      </c>
      <c r="C1348" s="6" t="s">
        <v>1145</v>
      </c>
      <c r="D1348" s="6">
        <v>20</v>
      </c>
      <c r="E1348" s="24">
        <v>106685.06</v>
      </c>
      <c r="F1348" s="6">
        <v>18</v>
      </c>
      <c r="G1348" s="12">
        <v>0</v>
      </c>
      <c r="H1348" s="12">
        <v>1.7999999999999999E-2</v>
      </c>
      <c r="I1348" s="12">
        <v>-0.01</v>
      </c>
      <c r="J1348" s="16">
        <f t="shared" si="105"/>
        <v>0.11111111111111116</v>
      </c>
      <c r="K1348" s="15">
        <f t="shared" si="106"/>
        <v>11853.89555555556</v>
      </c>
      <c r="L1348" s="15">
        <f t="shared" si="107"/>
        <v>119392.43603555555</v>
      </c>
      <c r="M1348" s="13" t="str">
        <f t="shared" si="108"/>
        <v>Strategic 3Y</v>
      </c>
      <c r="N1348" s="13" t="str">
        <f t="shared" si="109"/>
        <v>PASS</v>
      </c>
    </row>
    <row r="1349" spans="1:14">
      <c r="A1349" s="11">
        <v>47331</v>
      </c>
      <c r="B1349" s="6" t="s">
        <v>71</v>
      </c>
      <c r="C1349" s="6" t="s">
        <v>1143</v>
      </c>
      <c r="D1349" s="6">
        <v>13</v>
      </c>
      <c r="E1349" s="24">
        <v>166890.06</v>
      </c>
      <c r="F1349" s="6">
        <v>14</v>
      </c>
      <c r="G1349" s="12">
        <v>8.0000000000000002E-3</v>
      </c>
      <c r="H1349" s="12">
        <v>0.01</v>
      </c>
      <c r="I1349" s="12">
        <v>-0.01</v>
      </c>
      <c r="J1349" s="16">
        <f t="shared" si="105"/>
        <v>-7.1428571428571397E-2</v>
      </c>
      <c r="K1349" s="15">
        <f t="shared" si="106"/>
        <v>-11920.718571428566</v>
      </c>
      <c r="L1349" s="15">
        <f t="shared" si="107"/>
        <v>156304.46190857145</v>
      </c>
      <c r="M1349" s="13" t="str">
        <f t="shared" si="108"/>
        <v>Strategic 3Y</v>
      </c>
      <c r="N1349" s="13" t="str">
        <f t="shared" si="109"/>
        <v>PASS</v>
      </c>
    </row>
    <row r="1350" spans="1:14">
      <c r="A1350" s="11">
        <v>47331</v>
      </c>
      <c r="B1350" s="6" t="s">
        <v>71</v>
      </c>
      <c r="C1350" s="6" t="s">
        <v>1144</v>
      </c>
      <c r="D1350" s="6">
        <v>13</v>
      </c>
      <c r="E1350" s="24">
        <v>47706.5</v>
      </c>
      <c r="F1350" s="6">
        <v>14</v>
      </c>
      <c r="G1350" s="12">
        <v>8.0000000000000002E-3</v>
      </c>
      <c r="H1350" s="12">
        <v>-4.0000000000000001E-3</v>
      </c>
      <c r="I1350" s="12">
        <v>-0.01</v>
      </c>
      <c r="J1350" s="16">
        <f t="shared" si="105"/>
        <v>-7.1428571428571397E-2</v>
      </c>
      <c r="K1350" s="15">
        <f t="shared" si="106"/>
        <v>-3407.6071428571413</v>
      </c>
      <c r="L1350" s="15">
        <f t="shared" si="107"/>
        <v>44012.653857142854</v>
      </c>
      <c r="M1350" s="13" t="str">
        <f t="shared" si="108"/>
        <v>Strategic 3Y</v>
      </c>
      <c r="N1350" s="13" t="str">
        <f t="shared" si="109"/>
        <v>PASS</v>
      </c>
    </row>
    <row r="1351" spans="1:14">
      <c r="A1351" s="11">
        <v>47331</v>
      </c>
      <c r="B1351" s="6" t="s">
        <v>71</v>
      </c>
      <c r="C1351" s="6" t="s">
        <v>1145</v>
      </c>
      <c r="D1351" s="6">
        <v>13</v>
      </c>
      <c r="E1351" s="24">
        <v>88049.919999999998</v>
      </c>
      <c r="F1351" s="6">
        <v>14</v>
      </c>
      <c r="G1351" s="12">
        <v>8.0000000000000002E-3</v>
      </c>
      <c r="H1351" s="12">
        <v>1.7999999999999999E-2</v>
      </c>
      <c r="I1351" s="12">
        <v>-0.01</v>
      </c>
      <c r="J1351" s="16">
        <f t="shared" si="105"/>
        <v>-7.1428571428571397E-2</v>
      </c>
      <c r="K1351" s="15">
        <f t="shared" si="106"/>
        <v>-6289.279999999997</v>
      </c>
      <c r="L1351" s="15">
        <f t="shared" si="107"/>
        <v>83169.438720000006</v>
      </c>
      <c r="M1351" s="13" t="str">
        <f t="shared" si="108"/>
        <v>Strategic 3Y</v>
      </c>
      <c r="N1351" s="13" t="str">
        <f t="shared" si="109"/>
        <v>PASS</v>
      </c>
    </row>
    <row r="1352" spans="1:14">
      <c r="A1352" s="11">
        <v>47331</v>
      </c>
      <c r="B1352" s="6" t="s">
        <v>74</v>
      </c>
      <c r="C1352" s="6" t="s">
        <v>1143</v>
      </c>
      <c r="D1352" s="6">
        <v>62</v>
      </c>
      <c r="E1352" s="24">
        <v>939844.54</v>
      </c>
      <c r="F1352" s="6">
        <v>57</v>
      </c>
      <c r="G1352" s="12">
        <v>0.01</v>
      </c>
      <c r="H1352" s="12">
        <v>0.01</v>
      </c>
      <c r="I1352" s="12">
        <v>-0.01</v>
      </c>
      <c r="J1352" s="16">
        <f t="shared" si="105"/>
        <v>8.7719298245614086E-2</v>
      </c>
      <c r="K1352" s="15">
        <f t="shared" si="106"/>
        <v>82442.503508771973</v>
      </c>
      <c r="L1352" s="15">
        <f t="shared" si="107"/>
        <v>1031685.488908772</v>
      </c>
      <c r="M1352" s="13" t="str">
        <f t="shared" si="108"/>
        <v>Strategic 3Y</v>
      </c>
      <c r="N1352" s="13" t="str">
        <f t="shared" si="109"/>
        <v>PASS</v>
      </c>
    </row>
    <row r="1353" spans="1:14">
      <c r="A1353" s="11">
        <v>47331</v>
      </c>
      <c r="B1353" s="6" t="s">
        <v>74</v>
      </c>
      <c r="C1353" s="6" t="s">
        <v>1144</v>
      </c>
      <c r="D1353" s="6">
        <v>62</v>
      </c>
      <c r="E1353" s="24">
        <v>295514.8</v>
      </c>
      <c r="F1353" s="6">
        <v>57</v>
      </c>
      <c r="G1353" s="12">
        <v>0.01</v>
      </c>
      <c r="H1353" s="12">
        <v>-4.0000000000000001E-3</v>
      </c>
      <c r="I1353" s="12">
        <v>-0.01</v>
      </c>
      <c r="J1353" s="16">
        <f t="shared" si="105"/>
        <v>8.7719298245614086E-2</v>
      </c>
      <c r="K1353" s="15">
        <f t="shared" si="106"/>
        <v>25922.350877192996</v>
      </c>
      <c r="L1353" s="15">
        <f t="shared" si="107"/>
        <v>320255.09167719295</v>
      </c>
      <c r="M1353" s="13" t="str">
        <f t="shared" si="108"/>
        <v>Strategic 3Y</v>
      </c>
      <c r="N1353" s="13" t="str">
        <f t="shared" si="109"/>
        <v>PASS</v>
      </c>
    </row>
    <row r="1354" spans="1:14">
      <c r="A1354" s="11">
        <v>47331</v>
      </c>
      <c r="B1354" s="6" t="s">
        <v>74</v>
      </c>
      <c r="C1354" s="6" t="s">
        <v>1145</v>
      </c>
      <c r="D1354" s="6">
        <v>62</v>
      </c>
      <c r="E1354" s="24">
        <v>553598.06999999995</v>
      </c>
      <c r="F1354" s="6">
        <v>57</v>
      </c>
      <c r="G1354" s="12">
        <v>0.01</v>
      </c>
      <c r="H1354" s="12">
        <v>1.7999999999999999E-2</v>
      </c>
      <c r="I1354" s="12">
        <v>-0.01</v>
      </c>
      <c r="J1354" s="16">
        <f t="shared" si="105"/>
        <v>8.7719298245614086E-2</v>
      </c>
      <c r="K1354" s="15">
        <f t="shared" si="106"/>
        <v>48561.234210526338</v>
      </c>
      <c r="L1354" s="15">
        <f t="shared" si="107"/>
        <v>612124.0694705263</v>
      </c>
      <c r="M1354" s="13" t="str">
        <f t="shared" si="108"/>
        <v>Strategic 3Y</v>
      </c>
      <c r="N1354" s="13" t="str">
        <f t="shared" si="109"/>
        <v>PASS</v>
      </c>
    </row>
    <row r="1355" spans="1:14">
      <c r="A1355" s="11">
        <v>47331</v>
      </c>
      <c r="B1355" s="6" t="s">
        <v>77</v>
      </c>
      <c r="C1355" s="6" t="s">
        <v>1143</v>
      </c>
      <c r="D1355" s="6">
        <v>16</v>
      </c>
      <c r="E1355" s="24">
        <v>204274.17</v>
      </c>
      <c r="F1355" s="6">
        <v>15</v>
      </c>
      <c r="G1355" s="12">
        <v>6.0000000000000001E-3</v>
      </c>
      <c r="H1355" s="12">
        <v>0.01</v>
      </c>
      <c r="I1355" s="12">
        <v>-0.01</v>
      </c>
      <c r="J1355" s="16">
        <f t="shared" si="105"/>
        <v>6.6666666666666652E-2</v>
      </c>
      <c r="K1355" s="15">
        <f t="shared" si="106"/>
        <v>13618.277999999998</v>
      </c>
      <c r="L1355" s="15">
        <f t="shared" si="107"/>
        <v>219118.09302</v>
      </c>
      <c r="M1355" s="13" t="str">
        <f t="shared" si="108"/>
        <v>Strategic 3Y</v>
      </c>
      <c r="N1355" s="13" t="str">
        <f t="shared" si="109"/>
        <v>PASS</v>
      </c>
    </row>
    <row r="1356" spans="1:14">
      <c r="A1356" s="11">
        <v>47331</v>
      </c>
      <c r="B1356" s="6" t="s">
        <v>77</v>
      </c>
      <c r="C1356" s="6" t="s">
        <v>1144</v>
      </c>
      <c r="D1356" s="6">
        <v>16</v>
      </c>
      <c r="E1356" s="24">
        <v>61707.87</v>
      </c>
      <c r="F1356" s="6">
        <v>15</v>
      </c>
      <c r="G1356" s="12">
        <v>6.0000000000000001E-3</v>
      </c>
      <c r="H1356" s="12">
        <v>-4.0000000000000001E-3</v>
      </c>
      <c r="I1356" s="12">
        <v>-0.01</v>
      </c>
      <c r="J1356" s="16">
        <f t="shared" si="105"/>
        <v>6.6666666666666652E-2</v>
      </c>
      <c r="K1356" s="15">
        <f t="shared" si="106"/>
        <v>4113.8579999999993</v>
      </c>
      <c r="L1356" s="15">
        <f t="shared" si="107"/>
        <v>65328.065040000001</v>
      </c>
      <c r="M1356" s="13" t="str">
        <f t="shared" si="108"/>
        <v>Strategic 3Y</v>
      </c>
      <c r="N1356" s="13" t="str">
        <f t="shared" si="109"/>
        <v>PASS</v>
      </c>
    </row>
    <row r="1357" spans="1:14">
      <c r="A1357" s="11">
        <v>47331</v>
      </c>
      <c r="B1357" s="6" t="s">
        <v>77</v>
      </c>
      <c r="C1357" s="6" t="s">
        <v>1145</v>
      </c>
      <c r="D1357" s="6">
        <v>16</v>
      </c>
      <c r="E1357" s="24">
        <v>106164.54</v>
      </c>
      <c r="F1357" s="6">
        <v>15</v>
      </c>
      <c r="G1357" s="12">
        <v>6.0000000000000001E-3</v>
      </c>
      <c r="H1357" s="12">
        <v>1.7999999999999999E-2</v>
      </c>
      <c r="I1357" s="12">
        <v>-0.01</v>
      </c>
      <c r="J1357" s="16">
        <f t="shared" si="105"/>
        <v>6.6666666666666652E-2</v>
      </c>
      <c r="K1357" s="15">
        <f t="shared" si="106"/>
        <v>7077.6359999999977</v>
      </c>
      <c r="L1357" s="15">
        <f t="shared" si="107"/>
        <v>114728.47955999999</v>
      </c>
      <c r="M1357" s="13" t="str">
        <f t="shared" si="108"/>
        <v>Strategic 3Y</v>
      </c>
      <c r="N1357" s="13" t="str">
        <f t="shared" si="109"/>
        <v>PASS</v>
      </c>
    </row>
    <row r="1358" spans="1:14">
      <c r="A1358" s="11">
        <v>47331</v>
      </c>
      <c r="B1358" s="6" t="s">
        <v>80</v>
      </c>
      <c r="C1358" s="6" t="s">
        <v>1143</v>
      </c>
      <c r="D1358" s="6">
        <v>18</v>
      </c>
      <c r="E1358" s="24">
        <v>254841.60000000001</v>
      </c>
      <c r="F1358" s="6">
        <v>18</v>
      </c>
      <c r="G1358" s="12">
        <v>4.0000000000000001E-3</v>
      </c>
      <c r="H1358" s="12">
        <v>0.01</v>
      </c>
      <c r="I1358" s="12">
        <v>-0.01</v>
      </c>
      <c r="J1358" s="16">
        <f t="shared" si="105"/>
        <v>0</v>
      </c>
      <c r="K1358" s="15">
        <f t="shared" si="106"/>
        <v>0</v>
      </c>
      <c r="L1358" s="15">
        <f t="shared" si="107"/>
        <v>255860.9664</v>
      </c>
      <c r="M1358" s="13" t="str">
        <f t="shared" si="108"/>
        <v>Strategic 3Y</v>
      </c>
      <c r="N1358" s="13" t="str">
        <f t="shared" si="109"/>
        <v>PASS</v>
      </c>
    </row>
    <row r="1359" spans="1:14">
      <c r="A1359" s="11">
        <v>47331</v>
      </c>
      <c r="B1359" s="6" t="s">
        <v>80</v>
      </c>
      <c r="C1359" s="6" t="s">
        <v>1144</v>
      </c>
      <c r="D1359" s="6">
        <v>18</v>
      </c>
      <c r="E1359" s="24">
        <v>94615.32</v>
      </c>
      <c r="F1359" s="6">
        <v>18</v>
      </c>
      <c r="G1359" s="12">
        <v>4.0000000000000001E-3</v>
      </c>
      <c r="H1359" s="12">
        <v>-4.0000000000000001E-3</v>
      </c>
      <c r="I1359" s="12">
        <v>-0.01</v>
      </c>
      <c r="J1359" s="16">
        <f t="shared" si="105"/>
        <v>0</v>
      </c>
      <c r="K1359" s="15">
        <f t="shared" si="106"/>
        <v>0</v>
      </c>
      <c r="L1359" s="15">
        <f t="shared" si="107"/>
        <v>93669.166800000006</v>
      </c>
      <c r="M1359" s="13" t="str">
        <f t="shared" si="108"/>
        <v>Strategic 3Y</v>
      </c>
      <c r="N1359" s="13" t="str">
        <f t="shared" si="109"/>
        <v>PASS</v>
      </c>
    </row>
    <row r="1360" spans="1:14">
      <c r="A1360" s="11">
        <v>47331</v>
      </c>
      <c r="B1360" s="6" t="s">
        <v>80</v>
      </c>
      <c r="C1360" s="6" t="s">
        <v>1145</v>
      </c>
      <c r="D1360" s="6">
        <v>18</v>
      </c>
      <c r="E1360" s="24">
        <v>133321.20000000001</v>
      </c>
      <c r="F1360" s="6">
        <v>18</v>
      </c>
      <c r="G1360" s="12">
        <v>4.0000000000000001E-3</v>
      </c>
      <c r="H1360" s="12">
        <v>1.7999999999999999E-2</v>
      </c>
      <c r="I1360" s="12">
        <v>-0.01</v>
      </c>
      <c r="J1360" s="16">
        <f t="shared" si="105"/>
        <v>0</v>
      </c>
      <c r="K1360" s="15">
        <f t="shared" si="106"/>
        <v>0</v>
      </c>
      <c r="L1360" s="15">
        <f t="shared" si="107"/>
        <v>134921.05440000002</v>
      </c>
      <c r="M1360" s="13" t="str">
        <f t="shared" si="108"/>
        <v>Strategic 3Y</v>
      </c>
      <c r="N1360" s="13" t="str">
        <f t="shared" si="109"/>
        <v>PASS</v>
      </c>
    </row>
    <row r="1361" spans="1:14">
      <c r="A1361" s="11">
        <v>47331</v>
      </c>
      <c r="B1361" s="6" t="s">
        <v>82</v>
      </c>
      <c r="C1361" s="6" t="s">
        <v>1143</v>
      </c>
      <c r="D1361" s="6">
        <v>20</v>
      </c>
      <c r="E1361" s="24">
        <v>320069.08</v>
      </c>
      <c r="F1361" s="6">
        <v>17</v>
      </c>
      <c r="G1361" s="12">
        <v>1.4999999999999999E-2</v>
      </c>
      <c r="H1361" s="12">
        <v>0.01</v>
      </c>
      <c r="I1361" s="12">
        <v>-0.01</v>
      </c>
      <c r="J1361" s="16">
        <f t="shared" si="105"/>
        <v>0.17647058823529416</v>
      </c>
      <c r="K1361" s="15">
        <f t="shared" si="106"/>
        <v>56482.778823529428</v>
      </c>
      <c r="L1361" s="15">
        <f t="shared" si="107"/>
        <v>381352.89502352942</v>
      </c>
      <c r="M1361" s="13" t="str">
        <f t="shared" si="108"/>
        <v>Strategic 3Y</v>
      </c>
      <c r="N1361" s="13" t="str">
        <f t="shared" si="109"/>
        <v>PASS</v>
      </c>
    </row>
    <row r="1362" spans="1:14">
      <c r="A1362" s="11">
        <v>47331</v>
      </c>
      <c r="B1362" s="6" t="s">
        <v>82</v>
      </c>
      <c r="C1362" s="6" t="s">
        <v>1144</v>
      </c>
      <c r="D1362" s="6">
        <v>20</v>
      </c>
      <c r="E1362" s="24">
        <v>111837.46</v>
      </c>
      <c r="F1362" s="6">
        <v>17</v>
      </c>
      <c r="G1362" s="12">
        <v>1.4999999999999999E-2</v>
      </c>
      <c r="H1362" s="12">
        <v>-4.0000000000000001E-3</v>
      </c>
      <c r="I1362" s="12">
        <v>-0.01</v>
      </c>
      <c r="J1362" s="16">
        <f t="shared" si="105"/>
        <v>0.17647058823529416</v>
      </c>
      <c r="K1362" s="15">
        <f t="shared" si="106"/>
        <v>19736.022352941181</v>
      </c>
      <c r="L1362" s="15">
        <f t="shared" si="107"/>
        <v>131685.31981294119</v>
      </c>
      <c r="M1362" s="13" t="str">
        <f t="shared" si="108"/>
        <v>Strategic 3Y</v>
      </c>
      <c r="N1362" s="13" t="str">
        <f t="shared" si="109"/>
        <v>PASS</v>
      </c>
    </row>
    <row r="1363" spans="1:14">
      <c r="A1363" s="11">
        <v>47331</v>
      </c>
      <c r="B1363" s="6" t="s">
        <v>82</v>
      </c>
      <c r="C1363" s="6" t="s">
        <v>1145</v>
      </c>
      <c r="D1363" s="6">
        <v>20</v>
      </c>
      <c r="E1363" s="24">
        <v>188951.19</v>
      </c>
      <c r="F1363" s="6">
        <v>17</v>
      </c>
      <c r="G1363" s="12">
        <v>1.4999999999999999E-2</v>
      </c>
      <c r="H1363" s="12">
        <v>1.7999999999999999E-2</v>
      </c>
      <c r="I1363" s="12">
        <v>-0.01</v>
      </c>
      <c r="J1363" s="16">
        <f t="shared" si="105"/>
        <v>0.17647058823529416</v>
      </c>
      <c r="K1363" s="15">
        <f t="shared" si="106"/>
        <v>33344.327647058832</v>
      </c>
      <c r="L1363" s="15">
        <f t="shared" si="107"/>
        <v>226641.39501705882</v>
      </c>
      <c r="M1363" s="13" t="str">
        <f t="shared" si="108"/>
        <v>Strategic 3Y</v>
      </c>
      <c r="N1363" s="13" t="str">
        <f t="shared" si="109"/>
        <v>PASS</v>
      </c>
    </row>
    <row r="1364" spans="1:14">
      <c r="A1364" s="11">
        <v>47331</v>
      </c>
      <c r="B1364" s="6" t="s">
        <v>83</v>
      </c>
      <c r="C1364" s="6" t="s">
        <v>1143</v>
      </c>
      <c r="D1364" s="6">
        <v>24</v>
      </c>
      <c r="E1364" s="24">
        <v>373249.73</v>
      </c>
      <c r="F1364" s="6">
        <v>21</v>
      </c>
      <c r="G1364" s="12">
        <v>5.0000000000000001E-3</v>
      </c>
      <c r="H1364" s="12">
        <v>0.01</v>
      </c>
      <c r="I1364" s="12">
        <v>-0.01</v>
      </c>
      <c r="J1364" s="16">
        <f t="shared" si="105"/>
        <v>0.14285714285714279</v>
      </c>
      <c r="K1364" s="15">
        <f t="shared" si="106"/>
        <v>53321.38999999997</v>
      </c>
      <c r="L1364" s="15">
        <f t="shared" si="107"/>
        <v>428437.36864999996</v>
      </c>
      <c r="M1364" s="13" t="str">
        <f t="shared" si="108"/>
        <v>Strategic 3Y</v>
      </c>
      <c r="N1364" s="13" t="str">
        <f t="shared" si="109"/>
        <v>PASS</v>
      </c>
    </row>
    <row r="1365" spans="1:14">
      <c r="A1365" s="11">
        <v>47331</v>
      </c>
      <c r="B1365" s="6" t="s">
        <v>83</v>
      </c>
      <c r="C1365" s="6" t="s">
        <v>1144</v>
      </c>
      <c r="D1365" s="6">
        <v>24</v>
      </c>
      <c r="E1365" s="24">
        <v>112021.97</v>
      </c>
      <c r="F1365" s="6">
        <v>21</v>
      </c>
      <c r="G1365" s="12">
        <v>5.0000000000000001E-3</v>
      </c>
      <c r="H1365" s="12">
        <v>-4.0000000000000001E-3</v>
      </c>
      <c r="I1365" s="12">
        <v>-0.01</v>
      </c>
      <c r="J1365" s="16">
        <f t="shared" si="105"/>
        <v>0.14285714285714279</v>
      </c>
      <c r="K1365" s="15">
        <f t="shared" si="106"/>
        <v>16003.138571428564</v>
      </c>
      <c r="L1365" s="15">
        <f t="shared" si="107"/>
        <v>127016.91084142857</v>
      </c>
      <c r="M1365" s="13" t="str">
        <f t="shared" si="108"/>
        <v>Strategic 3Y</v>
      </c>
      <c r="N1365" s="13" t="str">
        <f t="shared" si="109"/>
        <v>PASS</v>
      </c>
    </row>
    <row r="1366" spans="1:14">
      <c r="A1366" s="11">
        <v>47331</v>
      </c>
      <c r="B1366" s="6" t="s">
        <v>83</v>
      </c>
      <c r="C1366" s="6" t="s">
        <v>1145</v>
      </c>
      <c r="D1366" s="6">
        <v>24</v>
      </c>
      <c r="E1366" s="24">
        <v>193503.83</v>
      </c>
      <c r="F1366" s="6">
        <v>21</v>
      </c>
      <c r="G1366" s="12">
        <v>5.0000000000000001E-3</v>
      </c>
      <c r="H1366" s="12">
        <v>1.7999999999999999E-2</v>
      </c>
      <c r="I1366" s="12">
        <v>-0.01</v>
      </c>
      <c r="J1366" s="16">
        <f t="shared" si="105"/>
        <v>0.14285714285714279</v>
      </c>
      <c r="K1366" s="15">
        <f t="shared" si="106"/>
        <v>27643.40428571427</v>
      </c>
      <c r="L1366" s="15">
        <f t="shared" si="107"/>
        <v>223662.78407571424</v>
      </c>
      <c r="M1366" s="13" t="str">
        <f t="shared" si="108"/>
        <v>Strategic 3Y</v>
      </c>
      <c r="N1366" s="13" t="str">
        <f t="shared" si="109"/>
        <v>PASS</v>
      </c>
    </row>
    <row r="1367" spans="1:14">
      <c r="A1367" s="11">
        <v>47331</v>
      </c>
      <c r="B1367" s="6" t="s">
        <v>84</v>
      </c>
      <c r="C1367" s="6" t="s">
        <v>1143</v>
      </c>
      <c r="D1367" s="6">
        <v>27</v>
      </c>
      <c r="E1367" s="24">
        <v>454343.92</v>
      </c>
      <c r="F1367" s="6">
        <v>26</v>
      </c>
      <c r="G1367" s="12">
        <v>1.2E-2</v>
      </c>
      <c r="H1367" s="12">
        <v>0.01</v>
      </c>
      <c r="I1367" s="12">
        <v>-0.01</v>
      </c>
      <c r="J1367" s="16">
        <f t="shared" si="105"/>
        <v>3.8461538461538547E-2</v>
      </c>
      <c r="K1367" s="15">
        <f t="shared" si="106"/>
        <v>17474.766153846191</v>
      </c>
      <c r="L1367" s="15">
        <f t="shared" si="107"/>
        <v>477270.81319384614</v>
      </c>
      <c r="M1367" s="13" t="str">
        <f t="shared" si="108"/>
        <v>Strategic 3Y</v>
      </c>
      <c r="N1367" s="13" t="str">
        <f t="shared" si="109"/>
        <v>PASS</v>
      </c>
    </row>
    <row r="1368" spans="1:14">
      <c r="A1368" s="11">
        <v>47331</v>
      </c>
      <c r="B1368" s="6" t="s">
        <v>84</v>
      </c>
      <c r="C1368" s="6" t="s">
        <v>1144</v>
      </c>
      <c r="D1368" s="6">
        <v>27</v>
      </c>
      <c r="E1368" s="24">
        <v>132362.34</v>
      </c>
      <c r="F1368" s="6">
        <v>26</v>
      </c>
      <c r="G1368" s="12">
        <v>1.2E-2</v>
      </c>
      <c r="H1368" s="12">
        <v>-4.0000000000000001E-3</v>
      </c>
      <c r="I1368" s="12">
        <v>-0.01</v>
      </c>
      <c r="J1368" s="16">
        <f t="shared" si="105"/>
        <v>3.8461538461538547E-2</v>
      </c>
      <c r="K1368" s="15">
        <f t="shared" si="106"/>
        <v>5090.8592307692415</v>
      </c>
      <c r="L1368" s="15">
        <f t="shared" si="107"/>
        <v>137188.47455076923</v>
      </c>
      <c r="M1368" s="13" t="str">
        <f t="shared" si="108"/>
        <v>Strategic 3Y</v>
      </c>
      <c r="N1368" s="13" t="str">
        <f t="shared" si="109"/>
        <v>PASS</v>
      </c>
    </row>
    <row r="1369" spans="1:14">
      <c r="A1369" s="11">
        <v>47331</v>
      </c>
      <c r="B1369" s="6" t="s">
        <v>84</v>
      </c>
      <c r="C1369" s="6" t="s">
        <v>1145</v>
      </c>
      <c r="D1369" s="6">
        <v>27</v>
      </c>
      <c r="E1369" s="24">
        <v>218678.06</v>
      </c>
      <c r="F1369" s="6">
        <v>26</v>
      </c>
      <c r="G1369" s="12">
        <v>1.2E-2</v>
      </c>
      <c r="H1369" s="12">
        <v>1.7999999999999999E-2</v>
      </c>
      <c r="I1369" s="12">
        <v>-0.01</v>
      </c>
      <c r="J1369" s="16">
        <f t="shared" si="105"/>
        <v>3.8461538461538547E-2</v>
      </c>
      <c r="K1369" s="15">
        <f t="shared" si="106"/>
        <v>8410.6946153846347</v>
      </c>
      <c r="L1369" s="15">
        <f t="shared" si="107"/>
        <v>231462.31581538462</v>
      </c>
      <c r="M1369" s="13" t="str">
        <f t="shared" si="108"/>
        <v>Strategic 3Y</v>
      </c>
      <c r="N1369" s="13" t="str">
        <f t="shared" si="109"/>
        <v>PASS</v>
      </c>
    </row>
    <row r="1370" spans="1:14">
      <c r="A1370" s="11">
        <v>47362</v>
      </c>
      <c r="B1370" s="6" t="s">
        <v>53</v>
      </c>
      <c r="C1370" s="6" t="s">
        <v>1143</v>
      </c>
      <c r="D1370" s="6">
        <v>9</v>
      </c>
      <c r="E1370" s="24">
        <v>238646.02</v>
      </c>
      <c r="F1370" s="6">
        <v>8</v>
      </c>
      <c r="G1370" s="12">
        <v>1.7999999999999999E-2</v>
      </c>
      <c r="H1370" s="12">
        <v>0.01</v>
      </c>
      <c r="I1370" s="12">
        <v>-0.01</v>
      </c>
      <c r="J1370" s="16">
        <f t="shared" si="105"/>
        <v>0.125</v>
      </c>
      <c r="K1370" s="15">
        <f t="shared" si="106"/>
        <v>29830.752499999999</v>
      </c>
      <c r="L1370" s="15">
        <f t="shared" si="107"/>
        <v>272772.40085999994</v>
      </c>
      <c r="M1370" s="13" t="str">
        <f t="shared" si="108"/>
        <v>Strategic 3Y</v>
      </c>
      <c r="N1370" s="13" t="str">
        <f t="shared" si="109"/>
        <v>PASS</v>
      </c>
    </row>
    <row r="1371" spans="1:14">
      <c r="A1371" s="11">
        <v>47362</v>
      </c>
      <c r="B1371" s="6" t="s">
        <v>53</v>
      </c>
      <c r="C1371" s="6" t="s">
        <v>1144</v>
      </c>
      <c r="D1371" s="6">
        <v>9</v>
      </c>
      <c r="E1371" s="24">
        <v>71990.350000000006</v>
      </c>
      <c r="F1371" s="6">
        <v>8</v>
      </c>
      <c r="G1371" s="12">
        <v>1.7999999999999999E-2</v>
      </c>
      <c r="H1371" s="12">
        <v>-4.0000000000000001E-3</v>
      </c>
      <c r="I1371" s="12">
        <v>-0.01</v>
      </c>
      <c r="J1371" s="16">
        <f t="shared" si="105"/>
        <v>0.125</v>
      </c>
      <c r="K1371" s="15">
        <f t="shared" si="106"/>
        <v>8998.7937500000007</v>
      </c>
      <c r="L1371" s="15">
        <f t="shared" si="107"/>
        <v>81277.105150000003</v>
      </c>
      <c r="M1371" s="13" t="str">
        <f t="shared" si="108"/>
        <v>Strategic 3Y</v>
      </c>
      <c r="N1371" s="13" t="str">
        <f t="shared" si="109"/>
        <v>PASS</v>
      </c>
    </row>
    <row r="1372" spans="1:14">
      <c r="A1372" s="11">
        <v>47362</v>
      </c>
      <c r="B1372" s="6" t="s">
        <v>53</v>
      </c>
      <c r="C1372" s="6" t="s">
        <v>1145</v>
      </c>
      <c r="D1372" s="6">
        <v>9</v>
      </c>
      <c r="E1372" s="24">
        <v>93731</v>
      </c>
      <c r="F1372" s="6">
        <v>8</v>
      </c>
      <c r="G1372" s="12">
        <v>1.7999999999999999E-2</v>
      </c>
      <c r="H1372" s="12">
        <v>1.7999999999999999E-2</v>
      </c>
      <c r="I1372" s="12">
        <v>-0.01</v>
      </c>
      <c r="J1372" s="16">
        <f t="shared" si="105"/>
        <v>0.125</v>
      </c>
      <c r="K1372" s="15">
        <f t="shared" si="106"/>
        <v>11716.375</v>
      </c>
      <c r="L1372" s="15">
        <f t="shared" si="107"/>
        <v>107884.38099999999</v>
      </c>
      <c r="M1372" s="13" t="str">
        <f t="shared" si="108"/>
        <v>Strategic 3Y</v>
      </c>
      <c r="N1372" s="13" t="str">
        <f t="shared" si="109"/>
        <v>PASS</v>
      </c>
    </row>
    <row r="1373" spans="1:14">
      <c r="A1373" s="11">
        <v>47362</v>
      </c>
      <c r="B1373" s="6" t="s">
        <v>57</v>
      </c>
      <c r="C1373" s="6" t="s">
        <v>1143</v>
      </c>
      <c r="D1373" s="6">
        <v>9</v>
      </c>
      <c r="E1373" s="24">
        <v>181253.47</v>
      </c>
      <c r="F1373" s="6">
        <v>10</v>
      </c>
      <c r="G1373" s="12">
        <v>6.0000000000000001E-3</v>
      </c>
      <c r="H1373" s="12">
        <v>0.01</v>
      </c>
      <c r="I1373" s="12">
        <v>-0.01</v>
      </c>
      <c r="J1373" s="16">
        <f t="shared" si="105"/>
        <v>-9.9999999999999978E-2</v>
      </c>
      <c r="K1373" s="15">
        <f t="shared" si="106"/>
        <v>-18125.346999999994</v>
      </c>
      <c r="L1373" s="15">
        <f t="shared" si="107"/>
        <v>164215.64382000003</v>
      </c>
      <c r="M1373" s="13" t="str">
        <f t="shared" si="108"/>
        <v>Strategic 3Y</v>
      </c>
      <c r="N1373" s="13" t="str">
        <f t="shared" si="109"/>
        <v>PASS</v>
      </c>
    </row>
    <row r="1374" spans="1:14">
      <c r="A1374" s="11">
        <v>47362</v>
      </c>
      <c r="B1374" s="6" t="s">
        <v>57</v>
      </c>
      <c r="C1374" s="6" t="s">
        <v>1144</v>
      </c>
      <c r="D1374" s="6">
        <v>9</v>
      </c>
      <c r="E1374" s="24">
        <v>66869.64</v>
      </c>
      <c r="F1374" s="6">
        <v>10</v>
      </c>
      <c r="G1374" s="12">
        <v>6.0000000000000001E-3</v>
      </c>
      <c r="H1374" s="12">
        <v>-4.0000000000000001E-3</v>
      </c>
      <c r="I1374" s="12">
        <v>-0.01</v>
      </c>
      <c r="J1374" s="16">
        <f t="shared" si="105"/>
        <v>-9.9999999999999978E-2</v>
      </c>
      <c r="K1374" s="15">
        <f t="shared" si="106"/>
        <v>-6686.9639999999981</v>
      </c>
      <c r="L1374" s="15">
        <f t="shared" si="107"/>
        <v>59647.71888</v>
      </c>
      <c r="M1374" s="13" t="str">
        <f t="shared" si="108"/>
        <v>Strategic 3Y</v>
      </c>
      <c r="N1374" s="13" t="str">
        <f t="shared" si="109"/>
        <v>PASS</v>
      </c>
    </row>
    <row r="1375" spans="1:14">
      <c r="A1375" s="11">
        <v>47362</v>
      </c>
      <c r="B1375" s="6" t="s">
        <v>57</v>
      </c>
      <c r="C1375" s="6" t="s">
        <v>1145</v>
      </c>
      <c r="D1375" s="6">
        <v>9</v>
      </c>
      <c r="E1375" s="24">
        <v>103278.96</v>
      </c>
      <c r="F1375" s="6">
        <v>10</v>
      </c>
      <c r="G1375" s="12">
        <v>6.0000000000000001E-3</v>
      </c>
      <c r="H1375" s="12">
        <v>1.7999999999999999E-2</v>
      </c>
      <c r="I1375" s="12">
        <v>-0.01</v>
      </c>
      <c r="J1375" s="16">
        <f t="shared" si="105"/>
        <v>-9.9999999999999978E-2</v>
      </c>
      <c r="K1375" s="15">
        <f t="shared" si="106"/>
        <v>-10327.895999999999</v>
      </c>
      <c r="L1375" s="15">
        <f t="shared" si="107"/>
        <v>94396.969440000015</v>
      </c>
      <c r="M1375" s="13" t="str">
        <f t="shared" si="108"/>
        <v>Strategic 3Y</v>
      </c>
      <c r="N1375" s="13" t="str">
        <f t="shared" si="109"/>
        <v>PASS</v>
      </c>
    </row>
    <row r="1376" spans="1:14">
      <c r="A1376" s="11">
        <v>47362</v>
      </c>
      <c r="B1376" s="6" t="s">
        <v>61</v>
      </c>
      <c r="C1376" s="6" t="s">
        <v>1143</v>
      </c>
      <c r="D1376" s="6">
        <v>9</v>
      </c>
      <c r="E1376" s="24">
        <v>226268.88</v>
      </c>
      <c r="F1376" s="6">
        <v>8</v>
      </c>
      <c r="G1376" s="12">
        <v>0</v>
      </c>
      <c r="H1376" s="12">
        <v>0.01</v>
      </c>
      <c r="I1376" s="12">
        <v>-0.01</v>
      </c>
      <c r="J1376" s="16">
        <f t="shared" si="105"/>
        <v>0.125</v>
      </c>
      <c r="K1376" s="15">
        <f t="shared" si="106"/>
        <v>28283.61</v>
      </c>
      <c r="L1376" s="15">
        <f t="shared" si="107"/>
        <v>254552.49</v>
      </c>
      <c r="M1376" s="13" t="str">
        <f t="shared" si="108"/>
        <v>Strategic 3Y</v>
      </c>
      <c r="N1376" s="13" t="str">
        <f t="shared" si="109"/>
        <v>PASS</v>
      </c>
    </row>
    <row r="1377" spans="1:14">
      <c r="A1377" s="11">
        <v>47362</v>
      </c>
      <c r="B1377" s="6" t="s">
        <v>61</v>
      </c>
      <c r="C1377" s="6" t="s">
        <v>1144</v>
      </c>
      <c r="D1377" s="6">
        <v>9</v>
      </c>
      <c r="E1377" s="24">
        <v>79458.28</v>
      </c>
      <c r="F1377" s="6">
        <v>8</v>
      </c>
      <c r="G1377" s="12">
        <v>0</v>
      </c>
      <c r="H1377" s="12">
        <v>-4.0000000000000001E-3</v>
      </c>
      <c r="I1377" s="12">
        <v>-0.01</v>
      </c>
      <c r="J1377" s="16">
        <f t="shared" si="105"/>
        <v>0.125</v>
      </c>
      <c r="K1377" s="15">
        <f t="shared" si="106"/>
        <v>9932.2849999999999</v>
      </c>
      <c r="L1377" s="15">
        <f t="shared" si="107"/>
        <v>88278.149080000003</v>
      </c>
      <c r="M1377" s="13" t="str">
        <f t="shared" si="108"/>
        <v>Strategic 3Y</v>
      </c>
      <c r="N1377" s="13" t="str">
        <f t="shared" si="109"/>
        <v>PASS</v>
      </c>
    </row>
    <row r="1378" spans="1:14">
      <c r="A1378" s="11">
        <v>47362</v>
      </c>
      <c r="B1378" s="6" t="s">
        <v>61</v>
      </c>
      <c r="C1378" s="6" t="s">
        <v>1145</v>
      </c>
      <c r="D1378" s="6">
        <v>9</v>
      </c>
      <c r="E1378" s="24">
        <v>95982.13</v>
      </c>
      <c r="F1378" s="6">
        <v>8</v>
      </c>
      <c r="G1378" s="12">
        <v>0</v>
      </c>
      <c r="H1378" s="12">
        <v>1.7999999999999999E-2</v>
      </c>
      <c r="I1378" s="12">
        <v>-0.01</v>
      </c>
      <c r="J1378" s="16">
        <f t="shared" si="105"/>
        <v>0.125</v>
      </c>
      <c r="K1378" s="15">
        <f t="shared" si="106"/>
        <v>11997.766250000001</v>
      </c>
      <c r="L1378" s="15">
        <f t="shared" si="107"/>
        <v>108747.75329000001</v>
      </c>
      <c r="M1378" s="13" t="str">
        <f t="shared" si="108"/>
        <v>Strategic 3Y</v>
      </c>
      <c r="N1378" s="13" t="str">
        <f t="shared" si="109"/>
        <v>PASS</v>
      </c>
    </row>
    <row r="1379" spans="1:14">
      <c r="A1379" s="11">
        <v>47362</v>
      </c>
      <c r="B1379" s="6" t="s">
        <v>65</v>
      </c>
      <c r="C1379" s="6" t="s">
        <v>1143</v>
      </c>
      <c r="D1379" s="6">
        <v>14</v>
      </c>
      <c r="E1379" s="24">
        <v>343014.23</v>
      </c>
      <c r="F1379" s="6">
        <v>16</v>
      </c>
      <c r="G1379" s="12">
        <v>0.02</v>
      </c>
      <c r="H1379" s="12">
        <v>0.01</v>
      </c>
      <c r="I1379" s="12">
        <v>-0.01</v>
      </c>
      <c r="J1379" s="16">
        <f t="shared" si="105"/>
        <v>-0.125</v>
      </c>
      <c r="K1379" s="15">
        <f t="shared" si="106"/>
        <v>-42876.778749999998</v>
      </c>
      <c r="L1379" s="15">
        <f t="shared" si="107"/>
        <v>306997.73585</v>
      </c>
      <c r="M1379" s="13" t="str">
        <f t="shared" si="108"/>
        <v>Strategic 3Y</v>
      </c>
      <c r="N1379" s="13" t="str">
        <f t="shared" si="109"/>
        <v>PASS</v>
      </c>
    </row>
    <row r="1380" spans="1:14">
      <c r="A1380" s="11">
        <v>47362</v>
      </c>
      <c r="B1380" s="6" t="s">
        <v>65</v>
      </c>
      <c r="C1380" s="6" t="s">
        <v>1144</v>
      </c>
      <c r="D1380" s="6">
        <v>14</v>
      </c>
      <c r="E1380" s="24">
        <v>126029.62</v>
      </c>
      <c r="F1380" s="6">
        <v>16</v>
      </c>
      <c r="G1380" s="12">
        <v>0.02</v>
      </c>
      <c r="H1380" s="12">
        <v>-4.0000000000000001E-3</v>
      </c>
      <c r="I1380" s="12">
        <v>-0.01</v>
      </c>
      <c r="J1380" s="16">
        <f t="shared" si="105"/>
        <v>-0.125</v>
      </c>
      <c r="K1380" s="15">
        <f t="shared" si="106"/>
        <v>-15753.702499999999</v>
      </c>
      <c r="L1380" s="15">
        <f t="shared" si="107"/>
        <v>111032.09522</v>
      </c>
      <c r="M1380" s="13" t="str">
        <f t="shared" si="108"/>
        <v>Strategic 3Y</v>
      </c>
      <c r="N1380" s="13" t="str">
        <f t="shared" si="109"/>
        <v>PASS</v>
      </c>
    </row>
    <row r="1381" spans="1:14">
      <c r="A1381" s="11">
        <v>47362</v>
      </c>
      <c r="B1381" s="6" t="s">
        <v>65</v>
      </c>
      <c r="C1381" s="6" t="s">
        <v>1145</v>
      </c>
      <c r="D1381" s="6">
        <v>14</v>
      </c>
      <c r="E1381" s="24">
        <v>182848.72</v>
      </c>
      <c r="F1381" s="6">
        <v>16</v>
      </c>
      <c r="G1381" s="12">
        <v>0.02</v>
      </c>
      <c r="H1381" s="12">
        <v>1.7999999999999999E-2</v>
      </c>
      <c r="I1381" s="12">
        <v>-0.01</v>
      </c>
      <c r="J1381" s="16">
        <f t="shared" si="105"/>
        <v>-0.125</v>
      </c>
      <c r="K1381" s="15">
        <f t="shared" si="106"/>
        <v>-22856.09</v>
      </c>
      <c r="L1381" s="15">
        <f t="shared" si="107"/>
        <v>165112.39416</v>
      </c>
      <c r="M1381" s="13" t="str">
        <f t="shared" si="108"/>
        <v>Strategic 3Y</v>
      </c>
      <c r="N1381" s="13" t="str">
        <f t="shared" si="109"/>
        <v>PASS</v>
      </c>
    </row>
    <row r="1382" spans="1:14">
      <c r="A1382" s="11">
        <v>47362</v>
      </c>
      <c r="B1382" s="6" t="s">
        <v>68</v>
      </c>
      <c r="C1382" s="6" t="s">
        <v>1143</v>
      </c>
      <c r="D1382" s="6">
        <v>19</v>
      </c>
      <c r="E1382" s="24">
        <v>315102.34999999998</v>
      </c>
      <c r="F1382" s="6">
        <v>18</v>
      </c>
      <c r="G1382" s="12">
        <v>0</v>
      </c>
      <c r="H1382" s="12">
        <v>0.01</v>
      </c>
      <c r="I1382" s="12">
        <v>-0.01</v>
      </c>
      <c r="J1382" s="16">
        <f t="shared" si="105"/>
        <v>5.555555555555558E-2</v>
      </c>
      <c r="K1382" s="15">
        <f t="shared" si="106"/>
        <v>17505.686111111117</v>
      </c>
      <c r="L1382" s="15">
        <f t="shared" si="107"/>
        <v>332608.03611111111</v>
      </c>
      <c r="M1382" s="13" t="str">
        <f t="shared" si="108"/>
        <v>Strategic 3Y</v>
      </c>
      <c r="N1382" s="13" t="str">
        <f t="shared" si="109"/>
        <v>PASS</v>
      </c>
    </row>
    <row r="1383" spans="1:14">
      <c r="A1383" s="11">
        <v>47362</v>
      </c>
      <c r="B1383" s="6" t="s">
        <v>68</v>
      </c>
      <c r="C1383" s="6" t="s">
        <v>1144</v>
      </c>
      <c r="D1383" s="6">
        <v>19</v>
      </c>
      <c r="E1383" s="24">
        <v>116926.45</v>
      </c>
      <c r="F1383" s="6">
        <v>18</v>
      </c>
      <c r="G1383" s="12">
        <v>0</v>
      </c>
      <c r="H1383" s="12">
        <v>-4.0000000000000001E-3</v>
      </c>
      <c r="I1383" s="12">
        <v>-0.01</v>
      </c>
      <c r="J1383" s="16">
        <f t="shared" si="105"/>
        <v>5.555555555555558E-2</v>
      </c>
      <c r="K1383" s="15">
        <f t="shared" si="106"/>
        <v>6495.913888888892</v>
      </c>
      <c r="L1383" s="15">
        <f t="shared" si="107"/>
        <v>121785.39358888888</v>
      </c>
      <c r="M1383" s="13" t="str">
        <f t="shared" si="108"/>
        <v>Strategic 3Y</v>
      </c>
      <c r="N1383" s="13" t="str">
        <f t="shared" si="109"/>
        <v>PASS</v>
      </c>
    </row>
    <row r="1384" spans="1:14">
      <c r="A1384" s="11">
        <v>47362</v>
      </c>
      <c r="B1384" s="6" t="s">
        <v>68</v>
      </c>
      <c r="C1384" s="6" t="s">
        <v>1145</v>
      </c>
      <c r="D1384" s="6">
        <v>19</v>
      </c>
      <c r="E1384" s="24">
        <v>195748.87</v>
      </c>
      <c r="F1384" s="6">
        <v>18</v>
      </c>
      <c r="G1384" s="12">
        <v>0</v>
      </c>
      <c r="H1384" s="12">
        <v>1.7999999999999999E-2</v>
      </c>
      <c r="I1384" s="12">
        <v>-0.01</v>
      </c>
      <c r="J1384" s="16">
        <f t="shared" si="105"/>
        <v>5.555555555555558E-2</v>
      </c>
      <c r="K1384" s="15">
        <f t="shared" si="106"/>
        <v>10874.937222222226</v>
      </c>
      <c r="L1384" s="15">
        <f t="shared" si="107"/>
        <v>208189.79818222221</v>
      </c>
      <c r="M1384" s="13" t="str">
        <f t="shared" si="108"/>
        <v>Strategic 3Y</v>
      </c>
      <c r="N1384" s="13" t="str">
        <f t="shared" si="109"/>
        <v>PASS</v>
      </c>
    </row>
    <row r="1385" spans="1:14">
      <c r="A1385" s="11">
        <v>47362</v>
      </c>
      <c r="B1385" s="6" t="s">
        <v>71</v>
      </c>
      <c r="C1385" s="6" t="s">
        <v>1143</v>
      </c>
      <c r="D1385" s="6">
        <v>13</v>
      </c>
      <c r="E1385" s="24">
        <v>199860.32</v>
      </c>
      <c r="F1385" s="6">
        <v>14</v>
      </c>
      <c r="G1385" s="12">
        <v>8.0000000000000002E-3</v>
      </c>
      <c r="H1385" s="12">
        <v>0.01</v>
      </c>
      <c r="I1385" s="12">
        <v>-0.01</v>
      </c>
      <c r="J1385" s="16">
        <f t="shared" si="105"/>
        <v>-7.1428571428571397E-2</v>
      </c>
      <c r="K1385" s="15">
        <f t="shared" si="106"/>
        <v>-14275.737142857137</v>
      </c>
      <c r="L1385" s="15">
        <f t="shared" si="107"/>
        <v>187183.46541714287</v>
      </c>
      <c r="M1385" s="13" t="str">
        <f t="shared" si="108"/>
        <v>Strategic 3Y</v>
      </c>
      <c r="N1385" s="13" t="str">
        <f t="shared" si="109"/>
        <v>PASS</v>
      </c>
    </row>
    <row r="1386" spans="1:14">
      <c r="A1386" s="11">
        <v>47362</v>
      </c>
      <c r="B1386" s="6" t="s">
        <v>71</v>
      </c>
      <c r="C1386" s="6" t="s">
        <v>1144</v>
      </c>
      <c r="D1386" s="6">
        <v>13</v>
      </c>
      <c r="E1386" s="24">
        <v>78090.78</v>
      </c>
      <c r="F1386" s="6">
        <v>14</v>
      </c>
      <c r="G1386" s="12">
        <v>8.0000000000000002E-3</v>
      </c>
      <c r="H1386" s="12">
        <v>-4.0000000000000001E-3</v>
      </c>
      <c r="I1386" s="12">
        <v>-0.01</v>
      </c>
      <c r="J1386" s="16">
        <f t="shared" si="105"/>
        <v>-7.1428571428571397E-2</v>
      </c>
      <c r="K1386" s="15">
        <f t="shared" si="106"/>
        <v>-5577.9128571428546</v>
      </c>
      <c r="L1386" s="15">
        <f t="shared" si="107"/>
        <v>72044.322462857133</v>
      </c>
      <c r="M1386" s="13" t="str">
        <f t="shared" si="108"/>
        <v>Strategic 3Y</v>
      </c>
      <c r="N1386" s="13" t="str">
        <f t="shared" si="109"/>
        <v>PASS</v>
      </c>
    </row>
    <row r="1387" spans="1:14">
      <c r="A1387" s="11">
        <v>47362</v>
      </c>
      <c r="B1387" s="6" t="s">
        <v>71</v>
      </c>
      <c r="C1387" s="6" t="s">
        <v>1145</v>
      </c>
      <c r="D1387" s="6">
        <v>13</v>
      </c>
      <c r="E1387" s="24">
        <v>112858.35</v>
      </c>
      <c r="F1387" s="6">
        <v>14</v>
      </c>
      <c r="G1387" s="12">
        <v>8.0000000000000002E-3</v>
      </c>
      <c r="H1387" s="12">
        <v>1.7999999999999999E-2</v>
      </c>
      <c r="I1387" s="12">
        <v>-0.01</v>
      </c>
      <c r="J1387" s="16">
        <f t="shared" si="105"/>
        <v>-7.1428571428571397E-2</v>
      </c>
      <c r="K1387" s="15">
        <f t="shared" si="106"/>
        <v>-8061.3107142857107</v>
      </c>
      <c r="L1387" s="15">
        <f t="shared" si="107"/>
        <v>106602.77288571431</v>
      </c>
      <c r="M1387" s="13" t="str">
        <f t="shared" si="108"/>
        <v>Strategic 3Y</v>
      </c>
      <c r="N1387" s="13" t="str">
        <f t="shared" si="109"/>
        <v>PASS</v>
      </c>
    </row>
    <row r="1388" spans="1:14">
      <c r="A1388" s="11">
        <v>47362</v>
      </c>
      <c r="B1388" s="6" t="s">
        <v>74</v>
      </c>
      <c r="C1388" s="6" t="s">
        <v>1143</v>
      </c>
      <c r="D1388" s="6">
        <v>62</v>
      </c>
      <c r="E1388" s="24">
        <v>1285427.19</v>
      </c>
      <c r="F1388" s="6">
        <v>57</v>
      </c>
      <c r="G1388" s="12">
        <v>0.01</v>
      </c>
      <c r="H1388" s="12">
        <v>0.01</v>
      </c>
      <c r="I1388" s="12">
        <v>-0.01</v>
      </c>
      <c r="J1388" s="16">
        <f t="shared" si="105"/>
        <v>8.7719298245614086E-2</v>
      </c>
      <c r="K1388" s="15">
        <f t="shared" si="106"/>
        <v>112756.77105263164</v>
      </c>
      <c r="L1388" s="15">
        <f t="shared" si="107"/>
        <v>1411038.2329526315</v>
      </c>
      <c r="M1388" s="13" t="str">
        <f t="shared" si="108"/>
        <v>Strategic 3Y</v>
      </c>
      <c r="N1388" s="13" t="str">
        <f t="shared" si="109"/>
        <v>PASS</v>
      </c>
    </row>
    <row r="1389" spans="1:14">
      <c r="A1389" s="11">
        <v>47362</v>
      </c>
      <c r="B1389" s="6" t="s">
        <v>74</v>
      </c>
      <c r="C1389" s="6" t="s">
        <v>1144</v>
      </c>
      <c r="D1389" s="6">
        <v>62</v>
      </c>
      <c r="E1389" s="24">
        <v>543487.71</v>
      </c>
      <c r="F1389" s="6">
        <v>57</v>
      </c>
      <c r="G1389" s="12">
        <v>0.01</v>
      </c>
      <c r="H1389" s="12">
        <v>-4.0000000000000001E-3</v>
      </c>
      <c r="I1389" s="12">
        <v>-0.01</v>
      </c>
      <c r="J1389" s="16">
        <f t="shared" si="105"/>
        <v>8.7719298245614086E-2</v>
      </c>
      <c r="K1389" s="15">
        <f t="shared" si="106"/>
        <v>47674.360526315817</v>
      </c>
      <c r="L1389" s="15">
        <f t="shared" si="107"/>
        <v>588988.11968631588</v>
      </c>
      <c r="M1389" s="13" t="str">
        <f t="shared" si="108"/>
        <v>Strategic 3Y</v>
      </c>
      <c r="N1389" s="13" t="str">
        <f t="shared" si="109"/>
        <v>PASS</v>
      </c>
    </row>
    <row r="1390" spans="1:14">
      <c r="A1390" s="11">
        <v>47362</v>
      </c>
      <c r="B1390" s="6" t="s">
        <v>74</v>
      </c>
      <c r="C1390" s="6" t="s">
        <v>1145</v>
      </c>
      <c r="D1390" s="6">
        <v>62</v>
      </c>
      <c r="E1390" s="24">
        <v>845579.48</v>
      </c>
      <c r="F1390" s="6">
        <v>57</v>
      </c>
      <c r="G1390" s="12">
        <v>0.01</v>
      </c>
      <c r="H1390" s="12">
        <v>1.7999999999999999E-2</v>
      </c>
      <c r="I1390" s="12">
        <v>-0.01</v>
      </c>
      <c r="J1390" s="16">
        <f t="shared" si="105"/>
        <v>8.7719298245614086E-2</v>
      </c>
      <c r="K1390" s="15">
        <f t="shared" si="106"/>
        <v>74173.638596491262</v>
      </c>
      <c r="L1390" s="15">
        <f t="shared" si="107"/>
        <v>934973.54923649132</v>
      </c>
      <c r="M1390" s="13" t="str">
        <f t="shared" si="108"/>
        <v>Strategic 3Y</v>
      </c>
      <c r="N1390" s="13" t="str">
        <f t="shared" si="109"/>
        <v>PASS</v>
      </c>
    </row>
    <row r="1391" spans="1:14">
      <c r="A1391" s="11">
        <v>47362</v>
      </c>
      <c r="B1391" s="6" t="s">
        <v>77</v>
      </c>
      <c r="C1391" s="6" t="s">
        <v>1143</v>
      </c>
      <c r="D1391" s="6">
        <v>16</v>
      </c>
      <c r="E1391" s="24">
        <v>313074.81</v>
      </c>
      <c r="F1391" s="6">
        <v>15</v>
      </c>
      <c r="G1391" s="12">
        <v>6.0000000000000001E-3</v>
      </c>
      <c r="H1391" s="12">
        <v>0.01</v>
      </c>
      <c r="I1391" s="12">
        <v>-0.01</v>
      </c>
      <c r="J1391" s="16">
        <f t="shared" si="105"/>
        <v>6.6666666666666652E-2</v>
      </c>
      <c r="K1391" s="15">
        <f t="shared" si="106"/>
        <v>20871.653999999995</v>
      </c>
      <c r="L1391" s="15">
        <f t="shared" si="107"/>
        <v>335824.91285999998</v>
      </c>
      <c r="M1391" s="13" t="str">
        <f t="shared" si="108"/>
        <v>Strategic 3Y</v>
      </c>
      <c r="N1391" s="13" t="str">
        <f t="shared" si="109"/>
        <v>PASS</v>
      </c>
    </row>
    <row r="1392" spans="1:14">
      <c r="A1392" s="11">
        <v>47362</v>
      </c>
      <c r="B1392" s="6" t="s">
        <v>77</v>
      </c>
      <c r="C1392" s="6" t="s">
        <v>1144</v>
      </c>
      <c r="D1392" s="6">
        <v>16</v>
      </c>
      <c r="E1392" s="24">
        <v>111615.47</v>
      </c>
      <c r="F1392" s="6">
        <v>15</v>
      </c>
      <c r="G1392" s="12">
        <v>6.0000000000000001E-3</v>
      </c>
      <c r="H1392" s="12">
        <v>-4.0000000000000001E-3</v>
      </c>
      <c r="I1392" s="12">
        <v>-0.01</v>
      </c>
      <c r="J1392" s="16">
        <f t="shared" si="105"/>
        <v>6.6666666666666652E-2</v>
      </c>
      <c r="K1392" s="15">
        <f t="shared" si="106"/>
        <v>7441.0313333333315</v>
      </c>
      <c r="L1392" s="15">
        <f t="shared" si="107"/>
        <v>118163.57757333333</v>
      </c>
      <c r="M1392" s="13" t="str">
        <f t="shared" si="108"/>
        <v>Strategic 3Y</v>
      </c>
      <c r="N1392" s="13" t="str">
        <f t="shared" si="109"/>
        <v>PASS</v>
      </c>
    </row>
    <row r="1393" spans="1:14">
      <c r="A1393" s="11">
        <v>47362</v>
      </c>
      <c r="B1393" s="6" t="s">
        <v>77</v>
      </c>
      <c r="C1393" s="6" t="s">
        <v>1145</v>
      </c>
      <c r="D1393" s="6">
        <v>16</v>
      </c>
      <c r="E1393" s="24">
        <v>156185.44</v>
      </c>
      <c r="F1393" s="6">
        <v>15</v>
      </c>
      <c r="G1393" s="12">
        <v>6.0000000000000001E-3</v>
      </c>
      <c r="H1393" s="12">
        <v>1.7999999999999999E-2</v>
      </c>
      <c r="I1393" s="12">
        <v>-0.01</v>
      </c>
      <c r="J1393" s="16">
        <f t="shared" si="105"/>
        <v>6.6666666666666652E-2</v>
      </c>
      <c r="K1393" s="15">
        <f t="shared" si="106"/>
        <v>10412.362666666664</v>
      </c>
      <c r="L1393" s="15">
        <f t="shared" si="107"/>
        <v>168784.39882666664</v>
      </c>
      <c r="M1393" s="13" t="str">
        <f t="shared" si="108"/>
        <v>Strategic 3Y</v>
      </c>
      <c r="N1393" s="13" t="str">
        <f t="shared" si="109"/>
        <v>PASS</v>
      </c>
    </row>
    <row r="1394" spans="1:14">
      <c r="A1394" s="11">
        <v>47362</v>
      </c>
      <c r="B1394" s="6" t="s">
        <v>80</v>
      </c>
      <c r="C1394" s="6" t="s">
        <v>1143</v>
      </c>
      <c r="D1394" s="6">
        <v>18</v>
      </c>
      <c r="E1394" s="24">
        <v>542774.85</v>
      </c>
      <c r="F1394" s="6">
        <v>18</v>
      </c>
      <c r="G1394" s="12">
        <v>4.0000000000000001E-3</v>
      </c>
      <c r="H1394" s="12">
        <v>0.01</v>
      </c>
      <c r="I1394" s="12">
        <v>-0.01</v>
      </c>
      <c r="J1394" s="16">
        <f t="shared" si="105"/>
        <v>0</v>
      </c>
      <c r="K1394" s="15">
        <f t="shared" si="106"/>
        <v>0</v>
      </c>
      <c r="L1394" s="15">
        <f t="shared" si="107"/>
        <v>544945.94939999992</v>
      </c>
      <c r="M1394" s="13" t="str">
        <f t="shared" si="108"/>
        <v>Strategic 3Y</v>
      </c>
      <c r="N1394" s="13" t="str">
        <f t="shared" si="109"/>
        <v>PASS</v>
      </c>
    </row>
    <row r="1395" spans="1:14">
      <c r="A1395" s="11">
        <v>47362</v>
      </c>
      <c r="B1395" s="6" t="s">
        <v>80</v>
      </c>
      <c r="C1395" s="6" t="s">
        <v>1144</v>
      </c>
      <c r="D1395" s="6">
        <v>18</v>
      </c>
      <c r="E1395" s="24">
        <v>152073.82999999999</v>
      </c>
      <c r="F1395" s="6">
        <v>18</v>
      </c>
      <c r="G1395" s="12">
        <v>4.0000000000000001E-3</v>
      </c>
      <c r="H1395" s="12">
        <v>-4.0000000000000001E-3</v>
      </c>
      <c r="I1395" s="12">
        <v>-0.01</v>
      </c>
      <c r="J1395" s="16">
        <f t="shared" si="105"/>
        <v>0</v>
      </c>
      <c r="K1395" s="15">
        <f t="shared" si="106"/>
        <v>0</v>
      </c>
      <c r="L1395" s="15">
        <f t="shared" si="107"/>
        <v>150553.09169999999</v>
      </c>
      <c r="M1395" s="13" t="str">
        <f t="shared" si="108"/>
        <v>Strategic 3Y</v>
      </c>
      <c r="N1395" s="13" t="str">
        <f t="shared" si="109"/>
        <v>PASS</v>
      </c>
    </row>
    <row r="1396" spans="1:14">
      <c r="A1396" s="11">
        <v>47362</v>
      </c>
      <c r="B1396" s="6" t="s">
        <v>80</v>
      </c>
      <c r="C1396" s="6" t="s">
        <v>1145</v>
      </c>
      <c r="D1396" s="6">
        <v>18</v>
      </c>
      <c r="E1396" s="24">
        <v>234802.89</v>
      </c>
      <c r="F1396" s="6">
        <v>18</v>
      </c>
      <c r="G1396" s="12">
        <v>4.0000000000000001E-3</v>
      </c>
      <c r="H1396" s="12">
        <v>1.7999999999999999E-2</v>
      </c>
      <c r="I1396" s="12">
        <v>-0.01</v>
      </c>
      <c r="J1396" s="16">
        <f t="shared" si="105"/>
        <v>0</v>
      </c>
      <c r="K1396" s="15">
        <f t="shared" si="106"/>
        <v>0</v>
      </c>
      <c r="L1396" s="15">
        <f t="shared" si="107"/>
        <v>237620.52468</v>
      </c>
      <c r="M1396" s="13" t="str">
        <f t="shared" si="108"/>
        <v>Strategic 3Y</v>
      </c>
      <c r="N1396" s="13" t="str">
        <f t="shared" si="109"/>
        <v>PASS</v>
      </c>
    </row>
    <row r="1397" spans="1:14">
      <c r="A1397" s="11">
        <v>47362</v>
      </c>
      <c r="B1397" s="6" t="s">
        <v>82</v>
      </c>
      <c r="C1397" s="6" t="s">
        <v>1143</v>
      </c>
      <c r="D1397" s="6">
        <v>21</v>
      </c>
      <c r="E1397" s="24">
        <v>444587.53</v>
      </c>
      <c r="F1397" s="6">
        <v>17</v>
      </c>
      <c r="G1397" s="12">
        <v>1.4999999999999999E-2</v>
      </c>
      <c r="H1397" s="12">
        <v>0.01</v>
      </c>
      <c r="I1397" s="12">
        <v>-0.01</v>
      </c>
      <c r="J1397" s="16">
        <f t="shared" si="105"/>
        <v>0.23529411764705888</v>
      </c>
      <c r="K1397" s="15">
        <f t="shared" si="106"/>
        <v>104608.83058823533</v>
      </c>
      <c r="L1397" s="15">
        <f t="shared" si="107"/>
        <v>555865.17353823537</v>
      </c>
      <c r="M1397" s="13" t="str">
        <f t="shared" si="108"/>
        <v>Strategic 3Y</v>
      </c>
      <c r="N1397" s="13" t="str">
        <f t="shared" si="109"/>
        <v>PASS</v>
      </c>
    </row>
    <row r="1398" spans="1:14">
      <c r="A1398" s="11">
        <v>47362</v>
      </c>
      <c r="B1398" s="6" t="s">
        <v>82</v>
      </c>
      <c r="C1398" s="6" t="s">
        <v>1144</v>
      </c>
      <c r="D1398" s="6">
        <v>21</v>
      </c>
      <c r="E1398" s="24">
        <v>182357.87</v>
      </c>
      <c r="F1398" s="6">
        <v>17</v>
      </c>
      <c r="G1398" s="12">
        <v>1.4999999999999999E-2</v>
      </c>
      <c r="H1398" s="12">
        <v>-4.0000000000000001E-3</v>
      </c>
      <c r="I1398" s="12">
        <v>-0.01</v>
      </c>
      <c r="J1398" s="16">
        <f t="shared" si="105"/>
        <v>0.23529411764705888</v>
      </c>
      <c r="K1398" s="15">
        <f t="shared" si="106"/>
        <v>42907.734117647065</v>
      </c>
      <c r="L1398" s="15">
        <f t="shared" si="107"/>
        <v>225447.96198764705</v>
      </c>
      <c r="M1398" s="13" t="str">
        <f t="shared" si="108"/>
        <v>Strategic 3Y</v>
      </c>
      <c r="N1398" s="13" t="str">
        <f t="shared" si="109"/>
        <v>PASS</v>
      </c>
    </row>
    <row r="1399" spans="1:14">
      <c r="A1399" s="11">
        <v>47362</v>
      </c>
      <c r="B1399" s="6" t="s">
        <v>82</v>
      </c>
      <c r="C1399" s="6" t="s">
        <v>1145</v>
      </c>
      <c r="D1399" s="6">
        <v>21</v>
      </c>
      <c r="E1399" s="24">
        <v>244591.25</v>
      </c>
      <c r="F1399" s="6">
        <v>17</v>
      </c>
      <c r="G1399" s="12">
        <v>1.4999999999999999E-2</v>
      </c>
      <c r="H1399" s="12">
        <v>1.7999999999999999E-2</v>
      </c>
      <c r="I1399" s="12">
        <v>-0.01</v>
      </c>
      <c r="J1399" s="16">
        <f t="shared" si="105"/>
        <v>0.23529411764705888</v>
      </c>
      <c r="K1399" s="15">
        <f t="shared" si="106"/>
        <v>57550.882352941189</v>
      </c>
      <c r="L1399" s="15">
        <f t="shared" si="107"/>
        <v>307767.73110294121</v>
      </c>
      <c r="M1399" s="13" t="str">
        <f t="shared" si="108"/>
        <v>Strategic 3Y</v>
      </c>
      <c r="N1399" s="13" t="str">
        <f t="shared" si="109"/>
        <v>PASS</v>
      </c>
    </row>
    <row r="1400" spans="1:14">
      <c r="A1400" s="11">
        <v>47362</v>
      </c>
      <c r="B1400" s="6" t="s">
        <v>83</v>
      </c>
      <c r="C1400" s="6" t="s">
        <v>1143</v>
      </c>
      <c r="D1400" s="6">
        <v>24</v>
      </c>
      <c r="E1400" s="24">
        <v>564564.41</v>
      </c>
      <c r="F1400" s="6">
        <v>21</v>
      </c>
      <c r="G1400" s="12">
        <v>5.0000000000000001E-3</v>
      </c>
      <c r="H1400" s="12">
        <v>0.01</v>
      </c>
      <c r="I1400" s="12">
        <v>-0.01</v>
      </c>
      <c r="J1400" s="16">
        <f t="shared" si="105"/>
        <v>0.14285714285714279</v>
      </c>
      <c r="K1400" s="15">
        <f t="shared" si="106"/>
        <v>80652.058571428541</v>
      </c>
      <c r="L1400" s="15">
        <f t="shared" si="107"/>
        <v>648039.29062142852</v>
      </c>
      <c r="M1400" s="13" t="str">
        <f t="shared" si="108"/>
        <v>Strategic 3Y</v>
      </c>
      <c r="N1400" s="13" t="str">
        <f t="shared" si="109"/>
        <v>PASS</v>
      </c>
    </row>
    <row r="1401" spans="1:14">
      <c r="A1401" s="11">
        <v>47362</v>
      </c>
      <c r="B1401" s="6" t="s">
        <v>83</v>
      </c>
      <c r="C1401" s="6" t="s">
        <v>1144</v>
      </c>
      <c r="D1401" s="6">
        <v>24</v>
      </c>
      <c r="E1401" s="24">
        <v>197332.27</v>
      </c>
      <c r="F1401" s="6">
        <v>21</v>
      </c>
      <c r="G1401" s="12">
        <v>5.0000000000000001E-3</v>
      </c>
      <c r="H1401" s="12">
        <v>-4.0000000000000001E-3</v>
      </c>
      <c r="I1401" s="12">
        <v>-0.01</v>
      </c>
      <c r="J1401" s="16">
        <f t="shared" si="105"/>
        <v>0.14285714285714279</v>
      </c>
      <c r="K1401" s="15">
        <f t="shared" si="106"/>
        <v>28190.324285714272</v>
      </c>
      <c r="L1401" s="15">
        <f t="shared" si="107"/>
        <v>223746.60385571426</v>
      </c>
      <c r="M1401" s="13" t="str">
        <f t="shared" si="108"/>
        <v>Strategic 3Y</v>
      </c>
      <c r="N1401" s="13" t="str">
        <f t="shared" si="109"/>
        <v>PASS</v>
      </c>
    </row>
    <row r="1402" spans="1:14">
      <c r="A1402" s="11">
        <v>47362</v>
      </c>
      <c r="B1402" s="6" t="s">
        <v>83</v>
      </c>
      <c r="C1402" s="6" t="s">
        <v>1145</v>
      </c>
      <c r="D1402" s="6">
        <v>24</v>
      </c>
      <c r="E1402" s="24">
        <v>271924.55</v>
      </c>
      <c r="F1402" s="6">
        <v>21</v>
      </c>
      <c r="G1402" s="12">
        <v>5.0000000000000001E-3</v>
      </c>
      <c r="H1402" s="12">
        <v>1.7999999999999999E-2</v>
      </c>
      <c r="I1402" s="12">
        <v>-0.01</v>
      </c>
      <c r="J1402" s="16">
        <f t="shared" si="105"/>
        <v>0.14285714285714279</v>
      </c>
      <c r="K1402" s="15">
        <f t="shared" si="106"/>
        <v>38846.364285714269</v>
      </c>
      <c r="L1402" s="15">
        <f t="shared" si="107"/>
        <v>314305.93343571428</v>
      </c>
      <c r="M1402" s="13" t="str">
        <f t="shared" si="108"/>
        <v>Strategic 3Y</v>
      </c>
      <c r="N1402" s="13" t="str">
        <f t="shared" si="109"/>
        <v>PASS</v>
      </c>
    </row>
    <row r="1403" spans="1:14">
      <c r="A1403" s="11">
        <v>47362</v>
      </c>
      <c r="B1403" s="6" t="s">
        <v>84</v>
      </c>
      <c r="C1403" s="6" t="s">
        <v>1143</v>
      </c>
      <c r="D1403" s="6">
        <v>28</v>
      </c>
      <c r="E1403" s="24">
        <v>771381.24</v>
      </c>
      <c r="F1403" s="6">
        <v>26</v>
      </c>
      <c r="G1403" s="12">
        <v>1.2E-2</v>
      </c>
      <c r="H1403" s="12">
        <v>0.01</v>
      </c>
      <c r="I1403" s="12">
        <v>-0.01</v>
      </c>
      <c r="J1403" s="16">
        <f t="shared" si="105"/>
        <v>7.6923076923076872E-2</v>
      </c>
      <c r="K1403" s="15">
        <f t="shared" si="106"/>
        <v>59337.018461538421</v>
      </c>
      <c r="L1403" s="15">
        <f t="shared" si="107"/>
        <v>839974.83334153844</v>
      </c>
      <c r="M1403" s="13" t="str">
        <f t="shared" si="108"/>
        <v>Strategic 3Y</v>
      </c>
      <c r="N1403" s="13" t="str">
        <f t="shared" si="109"/>
        <v>PASS</v>
      </c>
    </row>
    <row r="1404" spans="1:14">
      <c r="A1404" s="11">
        <v>47362</v>
      </c>
      <c r="B1404" s="6" t="s">
        <v>84</v>
      </c>
      <c r="C1404" s="6" t="s">
        <v>1144</v>
      </c>
      <c r="D1404" s="6">
        <v>28</v>
      </c>
      <c r="E1404" s="24">
        <v>228223.55</v>
      </c>
      <c r="F1404" s="6">
        <v>26</v>
      </c>
      <c r="G1404" s="12">
        <v>1.2E-2</v>
      </c>
      <c r="H1404" s="12">
        <v>-4.0000000000000001E-3</v>
      </c>
      <c r="I1404" s="12">
        <v>-0.01</v>
      </c>
      <c r="J1404" s="16">
        <f t="shared" si="105"/>
        <v>7.6923076923076872E-2</v>
      </c>
      <c r="K1404" s="15">
        <f t="shared" si="106"/>
        <v>17555.657692307679</v>
      </c>
      <c r="L1404" s="15">
        <f t="shared" si="107"/>
        <v>245322.76059230766</v>
      </c>
      <c r="M1404" s="13" t="str">
        <f t="shared" si="108"/>
        <v>Strategic 3Y</v>
      </c>
      <c r="N1404" s="13" t="str">
        <f t="shared" si="109"/>
        <v>PASS</v>
      </c>
    </row>
    <row r="1405" spans="1:14">
      <c r="A1405" s="11">
        <v>47362</v>
      </c>
      <c r="B1405" s="6" t="s">
        <v>84</v>
      </c>
      <c r="C1405" s="6" t="s">
        <v>1145</v>
      </c>
      <c r="D1405" s="6">
        <v>28</v>
      </c>
      <c r="E1405" s="24">
        <v>297440.98</v>
      </c>
      <c r="F1405" s="6">
        <v>26</v>
      </c>
      <c r="G1405" s="12">
        <v>1.2E-2</v>
      </c>
      <c r="H1405" s="12">
        <v>1.7999999999999999E-2</v>
      </c>
      <c r="I1405" s="12">
        <v>-0.01</v>
      </c>
      <c r="J1405" s="16">
        <f t="shared" si="105"/>
        <v>7.6923076923076872E-2</v>
      </c>
      <c r="K1405" s="15">
        <f t="shared" si="106"/>
        <v>22880.075384615368</v>
      </c>
      <c r="L1405" s="15">
        <f t="shared" si="107"/>
        <v>326269.87498461531</v>
      </c>
      <c r="M1405" s="13" t="str">
        <f t="shared" si="108"/>
        <v>Strategic 3Y</v>
      </c>
      <c r="N1405" s="13" t="str">
        <f t="shared" si="109"/>
        <v>PASS</v>
      </c>
    </row>
    <row r="1406" spans="1:14">
      <c r="A1406" s="11">
        <v>47392</v>
      </c>
      <c r="B1406" s="6" t="s">
        <v>53</v>
      </c>
      <c r="C1406" s="6" t="s">
        <v>1143</v>
      </c>
      <c r="D1406" s="6">
        <v>9</v>
      </c>
      <c r="E1406" s="24">
        <v>210081.21</v>
      </c>
      <c r="F1406" s="6">
        <v>8</v>
      </c>
      <c r="G1406" s="12">
        <v>1.7999999999999999E-2</v>
      </c>
      <c r="H1406" s="12">
        <v>0.01</v>
      </c>
      <c r="I1406" s="12">
        <v>-0.01</v>
      </c>
      <c r="J1406" s="16">
        <f t="shared" si="105"/>
        <v>0.125</v>
      </c>
      <c r="K1406" s="15">
        <f t="shared" si="106"/>
        <v>26260.151249999999</v>
      </c>
      <c r="L1406" s="15">
        <f t="shared" si="107"/>
        <v>240122.82303</v>
      </c>
      <c r="M1406" s="13" t="str">
        <f t="shared" si="108"/>
        <v>Strategic 3Y</v>
      </c>
      <c r="N1406" s="13" t="str">
        <f t="shared" si="109"/>
        <v>PASS</v>
      </c>
    </row>
    <row r="1407" spans="1:14">
      <c r="A1407" s="11">
        <v>47392</v>
      </c>
      <c r="B1407" s="6" t="s">
        <v>53</v>
      </c>
      <c r="C1407" s="6" t="s">
        <v>1144</v>
      </c>
      <c r="D1407" s="6">
        <v>9</v>
      </c>
      <c r="E1407" s="24">
        <v>76736.19</v>
      </c>
      <c r="F1407" s="6">
        <v>8</v>
      </c>
      <c r="G1407" s="12">
        <v>1.7999999999999999E-2</v>
      </c>
      <c r="H1407" s="12">
        <v>-4.0000000000000001E-3</v>
      </c>
      <c r="I1407" s="12">
        <v>-0.01</v>
      </c>
      <c r="J1407" s="16">
        <f t="shared" si="105"/>
        <v>0.125</v>
      </c>
      <c r="K1407" s="15">
        <f t="shared" si="106"/>
        <v>9592.0237500000003</v>
      </c>
      <c r="L1407" s="15">
        <f t="shared" si="107"/>
        <v>86635.158509999994</v>
      </c>
      <c r="M1407" s="13" t="str">
        <f t="shared" si="108"/>
        <v>Strategic 3Y</v>
      </c>
      <c r="N1407" s="13" t="str">
        <f t="shared" si="109"/>
        <v>PASS</v>
      </c>
    </row>
    <row r="1408" spans="1:14">
      <c r="A1408" s="11">
        <v>47392</v>
      </c>
      <c r="B1408" s="6" t="s">
        <v>53</v>
      </c>
      <c r="C1408" s="6" t="s">
        <v>1145</v>
      </c>
      <c r="D1408" s="6">
        <v>9</v>
      </c>
      <c r="E1408" s="24">
        <v>90820.62</v>
      </c>
      <c r="F1408" s="6">
        <v>8</v>
      </c>
      <c r="G1408" s="12">
        <v>1.7999999999999999E-2</v>
      </c>
      <c r="H1408" s="12">
        <v>1.7999999999999999E-2</v>
      </c>
      <c r="I1408" s="12">
        <v>-0.01</v>
      </c>
      <c r="J1408" s="16">
        <f t="shared" si="105"/>
        <v>0.125</v>
      </c>
      <c r="K1408" s="15">
        <f t="shared" si="106"/>
        <v>11352.577499999999</v>
      </c>
      <c r="L1408" s="15">
        <f t="shared" si="107"/>
        <v>104534.53361999999</v>
      </c>
      <c r="M1408" s="13" t="str">
        <f t="shared" si="108"/>
        <v>Strategic 3Y</v>
      </c>
      <c r="N1408" s="13" t="str">
        <f t="shared" si="109"/>
        <v>PASS</v>
      </c>
    </row>
    <row r="1409" spans="1:14">
      <c r="A1409" s="11">
        <v>47392</v>
      </c>
      <c r="B1409" s="6" t="s">
        <v>57</v>
      </c>
      <c r="C1409" s="6" t="s">
        <v>1143</v>
      </c>
      <c r="D1409" s="6">
        <v>9</v>
      </c>
      <c r="E1409" s="24">
        <v>179005.51</v>
      </c>
      <c r="F1409" s="6">
        <v>10</v>
      </c>
      <c r="G1409" s="12">
        <v>6.0000000000000001E-3</v>
      </c>
      <c r="H1409" s="12">
        <v>0.01</v>
      </c>
      <c r="I1409" s="12">
        <v>-0.01</v>
      </c>
      <c r="J1409" s="16">
        <f t="shared" si="105"/>
        <v>-9.9999999999999978E-2</v>
      </c>
      <c r="K1409" s="15">
        <f t="shared" si="106"/>
        <v>-17900.550999999996</v>
      </c>
      <c r="L1409" s="15">
        <f t="shared" si="107"/>
        <v>162178.99205999999</v>
      </c>
      <c r="M1409" s="13" t="str">
        <f t="shared" si="108"/>
        <v>Strategic 3Y</v>
      </c>
      <c r="N1409" s="13" t="str">
        <f t="shared" si="109"/>
        <v>PASS</v>
      </c>
    </row>
    <row r="1410" spans="1:14">
      <c r="A1410" s="11">
        <v>47392</v>
      </c>
      <c r="B1410" s="6" t="s">
        <v>57</v>
      </c>
      <c r="C1410" s="6" t="s">
        <v>1144</v>
      </c>
      <c r="D1410" s="6">
        <v>9</v>
      </c>
      <c r="E1410" s="24">
        <v>72197.48</v>
      </c>
      <c r="F1410" s="6">
        <v>10</v>
      </c>
      <c r="G1410" s="12">
        <v>6.0000000000000001E-3</v>
      </c>
      <c r="H1410" s="12">
        <v>-4.0000000000000001E-3</v>
      </c>
      <c r="I1410" s="12">
        <v>-0.01</v>
      </c>
      <c r="J1410" s="16">
        <f t="shared" ref="J1410:J1473" si="110">IFERROR(D1410/F1410-1,0)</f>
        <v>-9.9999999999999978E-2</v>
      </c>
      <c r="K1410" s="15">
        <f t="shared" ref="K1410:K1473" si="111">E1410*J1410</f>
        <v>-7219.7479999999978</v>
      </c>
      <c r="L1410" s="15">
        <f t="shared" ref="L1410:L1473" si="112">E1410+K1410+E1410*(G1410+H1410+I1410)</f>
        <v>64400.152159999998</v>
      </c>
      <c r="M1410" s="13" t="str">
        <f t="shared" ref="M1410:M1473" si="113">IF(YEAR(A1410)=2026,"Current forecast",IF(YEAR(A1410)=2027,"Budget 1Y","Strategic 3Y"))</f>
        <v>Strategic 3Y</v>
      </c>
      <c r="N1410" s="13" t="str">
        <f t="shared" ref="N1410:N1473" si="114">IF(L1410&gt;=0,"PASS","FAIL")</f>
        <v>PASS</v>
      </c>
    </row>
    <row r="1411" spans="1:14">
      <c r="A1411" s="11">
        <v>47392</v>
      </c>
      <c r="B1411" s="6" t="s">
        <v>57</v>
      </c>
      <c r="C1411" s="6" t="s">
        <v>1145</v>
      </c>
      <c r="D1411" s="6">
        <v>9</v>
      </c>
      <c r="E1411" s="24">
        <v>99663.13</v>
      </c>
      <c r="F1411" s="6">
        <v>10</v>
      </c>
      <c r="G1411" s="12">
        <v>6.0000000000000001E-3</v>
      </c>
      <c r="H1411" s="12">
        <v>1.7999999999999999E-2</v>
      </c>
      <c r="I1411" s="12">
        <v>-0.01</v>
      </c>
      <c r="J1411" s="16">
        <f t="shared" si="110"/>
        <v>-9.9999999999999978E-2</v>
      </c>
      <c r="K1411" s="15">
        <f t="shared" si="111"/>
        <v>-9966.3129999999983</v>
      </c>
      <c r="L1411" s="15">
        <f t="shared" si="112"/>
        <v>91092.100820000007</v>
      </c>
      <c r="M1411" s="13" t="str">
        <f t="shared" si="113"/>
        <v>Strategic 3Y</v>
      </c>
      <c r="N1411" s="13" t="str">
        <f t="shared" si="114"/>
        <v>PASS</v>
      </c>
    </row>
    <row r="1412" spans="1:14">
      <c r="A1412" s="11">
        <v>47392</v>
      </c>
      <c r="B1412" s="6" t="s">
        <v>61</v>
      </c>
      <c r="C1412" s="6" t="s">
        <v>1143</v>
      </c>
      <c r="D1412" s="6">
        <v>9</v>
      </c>
      <c r="E1412" s="24">
        <v>255544.59</v>
      </c>
      <c r="F1412" s="6">
        <v>8</v>
      </c>
      <c r="G1412" s="12">
        <v>0</v>
      </c>
      <c r="H1412" s="12">
        <v>0.01</v>
      </c>
      <c r="I1412" s="12">
        <v>-0.01</v>
      </c>
      <c r="J1412" s="16">
        <f t="shared" si="110"/>
        <v>0.125</v>
      </c>
      <c r="K1412" s="15">
        <f t="shared" si="111"/>
        <v>31943.07375</v>
      </c>
      <c r="L1412" s="15">
        <f t="shared" si="112"/>
        <v>287487.66375000001</v>
      </c>
      <c r="M1412" s="13" t="str">
        <f t="shared" si="113"/>
        <v>Strategic 3Y</v>
      </c>
      <c r="N1412" s="13" t="str">
        <f t="shared" si="114"/>
        <v>PASS</v>
      </c>
    </row>
    <row r="1413" spans="1:14">
      <c r="A1413" s="11">
        <v>47392</v>
      </c>
      <c r="B1413" s="6" t="s">
        <v>61</v>
      </c>
      <c r="C1413" s="6" t="s">
        <v>1144</v>
      </c>
      <c r="D1413" s="6">
        <v>9</v>
      </c>
      <c r="E1413" s="24">
        <v>87612.79</v>
      </c>
      <c r="F1413" s="6">
        <v>8</v>
      </c>
      <c r="G1413" s="12">
        <v>0</v>
      </c>
      <c r="H1413" s="12">
        <v>-4.0000000000000001E-3</v>
      </c>
      <c r="I1413" s="12">
        <v>-0.01</v>
      </c>
      <c r="J1413" s="16">
        <f t="shared" si="110"/>
        <v>0.125</v>
      </c>
      <c r="K1413" s="15">
        <f t="shared" si="111"/>
        <v>10951.598749999999</v>
      </c>
      <c r="L1413" s="15">
        <f t="shared" si="112"/>
        <v>97337.809689999995</v>
      </c>
      <c r="M1413" s="13" t="str">
        <f t="shared" si="113"/>
        <v>Strategic 3Y</v>
      </c>
      <c r="N1413" s="13" t="str">
        <f t="shared" si="114"/>
        <v>PASS</v>
      </c>
    </row>
    <row r="1414" spans="1:14">
      <c r="A1414" s="11">
        <v>47392</v>
      </c>
      <c r="B1414" s="6" t="s">
        <v>61</v>
      </c>
      <c r="C1414" s="6" t="s">
        <v>1145</v>
      </c>
      <c r="D1414" s="6">
        <v>9</v>
      </c>
      <c r="E1414" s="24">
        <v>116848.61</v>
      </c>
      <c r="F1414" s="6">
        <v>8</v>
      </c>
      <c r="G1414" s="12">
        <v>0</v>
      </c>
      <c r="H1414" s="12">
        <v>1.7999999999999999E-2</v>
      </c>
      <c r="I1414" s="12">
        <v>-0.01</v>
      </c>
      <c r="J1414" s="16">
        <f t="shared" si="110"/>
        <v>0.125</v>
      </c>
      <c r="K1414" s="15">
        <f t="shared" si="111"/>
        <v>14606.07625</v>
      </c>
      <c r="L1414" s="15">
        <f t="shared" si="112"/>
        <v>132389.47513000001</v>
      </c>
      <c r="M1414" s="13" t="str">
        <f t="shared" si="113"/>
        <v>Strategic 3Y</v>
      </c>
      <c r="N1414" s="13" t="str">
        <f t="shared" si="114"/>
        <v>PASS</v>
      </c>
    </row>
    <row r="1415" spans="1:14">
      <c r="A1415" s="11">
        <v>47392</v>
      </c>
      <c r="B1415" s="6" t="s">
        <v>65</v>
      </c>
      <c r="C1415" s="6" t="s">
        <v>1143</v>
      </c>
      <c r="D1415" s="6">
        <v>15</v>
      </c>
      <c r="E1415" s="24">
        <v>374170.44</v>
      </c>
      <c r="F1415" s="6">
        <v>16</v>
      </c>
      <c r="G1415" s="12">
        <v>0.02</v>
      </c>
      <c r="H1415" s="12">
        <v>0.01</v>
      </c>
      <c r="I1415" s="12">
        <v>-0.01</v>
      </c>
      <c r="J1415" s="16">
        <f t="shared" si="110"/>
        <v>-6.25E-2</v>
      </c>
      <c r="K1415" s="15">
        <f t="shared" si="111"/>
        <v>-23385.6525</v>
      </c>
      <c r="L1415" s="15">
        <f t="shared" si="112"/>
        <v>358268.19629999995</v>
      </c>
      <c r="M1415" s="13" t="str">
        <f t="shared" si="113"/>
        <v>Strategic 3Y</v>
      </c>
      <c r="N1415" s="13" t="str">
        <f t="shared" si="114"/>
        <v>PASS</v>
      </c>
    </row>
    <row r="1416" spans="1:14">
      <c r="A1416" s="11">
        <v>47392</v>
      </c>
      <c r="B1416" s="6" t="s">
        <v>65</v>
      </c>
      <c r="C1416" s="6" t="s">
        <v>1144</v>
      </c>
      <c r="D1416" s="6">
        <v>15</v>
      </c>
      <c r="E1416" s="24">
        <v>133374.63</v>
      </c>
      <c r="F1416" s="6">
        <v>16</v>
      </c>
      <c r="G1416" s="12">
        <v>0.02</v>
      </c>
      <c r="H1416" s="12">
        <v>-4.0000000000000001E-3</v>
      </c>
      <c r="I1416" s="12">
        <v>-0.01</v>
      </c>
      <c r="J1416" s="16">
        <f t="shared" si="110"/>
        <v>-6.25E-2</v>
      </c>
      <c r="K1416" s="15">
        <f t="shared" si="111"/>
        <v>-8335.9143750000003</v>
      </c>
      <c r="L1416" s="15">
        <f t="shared" si="112"/>
        <v>125838.96340500002</v>
      </c>
      <c r="M1416" s="13" t="str">
        <f t="shared" si="113"/>
        <v>Strategic 3Y</v>
      </c>
      <c r="N1416" s="13" t="str">
        <f t="shared" si="114"/>
        <v>PASS</v>
      </c>
    </row>
    <row r="1417" spans="1:14">
      <c r="A1417" s="11">
        <v>47392</v>
      </c>
      <c r="B1417" s="6" t="s">
        <v>65</v>
      </c>
      <c r="C1417" s="6" t="s">
        <v>1145</v>
      </c>
      <c r="D1417" s="6">
        <v>15</v>
      </c>
      <c r="E1417" s="24">
        <v>201812.38</v>
      </c>
      <c r="F1417" s="6">
        <v>16</v>
      </c>
      <c r="G1417" s="12">
        <v>0.02</v>
      </c>
      <c r="H1417" s="12">
        <v>1.7999999999999999E-2</v>
      </c>
      <c r="I1417" s="12">
        <v>-0.01</v>
      </c>
      <c r="J1417" s="16">
        <f t="shared" si="110"/>
        <v>-6.25E-2</v>
      </c>
      <c r="K1417" s="15">
        <f t="shared" si="111"/>
        <v>-12613.27375</v>
      </c>
      <c r="L1417" s="15">
        <f t="shared" si="112"/>
        <v>194849.85289000001</v>
      </c>
      <c r="M1417" s="13" t="str">
        <f t="shared" si="113"/>
        <v>Strategic 3Y</v>
      </c>
      <c r="N1417" s="13" t="str">
        <f t="shared" si="114"/>
        <v>PASS</v>
      </c>
    </row>
    <row r="1418" spans="1:14">
      <c r="A1418" s="11">
        <v>47392</v>
      </c>
      <c r="B1418" s="6" t="s">
        <v>68</v>
      </c>
      <c r="C1418" s="6" t="s">
        <v>1143</v>
      </c>
      <c r="D1418" s="6">
        <v>19</v>
      </c>
      <c r="E1418" s="24">
        <v>423436.34</v>
      </c>
      <c r="F1418" s="6">
        <v>18</v>
      </c>
      <c r="G1418" s="12">
        <v>0</v>
      </c>
      <c r="H1418" s="12">
        <v>0.01</v>
      </c>
      <c r="I1418" s="12">
        <v>-0.01</v>
      </c>
      <c r="J1418" s="16">
        <f t="shared" si="110"/>
        <v>5.555555555555558E-2</v>
      </c>
      <c r="K1418" s="15">
        <f t="shared" si="111"/>
        <v>23524.241111111121</v>
      </c>
      <c r="L1418" s="15">
        <f t="shared" si="112"/>
        <v>446960.58111111115</v>
      </c>
      <c r="M1418" s="13" t="str">
        <f t="shared" si="113"/>
        <v>Strategic 3Y</v>
      </c>
      <c r="N1418" s="13" t="str">
        <f t="shared" si="114"/>
        <v>PASS</v>
      </c>
    </row>
    <row r="1419" spans="1:14">
      <c r="A1419" s="11">
        <v>47392</v>
      </c>
      <c r="B1419" s="6" t="s">
        <v>68</v>
      </c>
      <c r="C1419" s="6" t="s">
        <v>1144</v>
      </c>
      <c r="D1419" s="6">
        <v>19</v>
      </c>
      <c r="E1419" s="24">
        <v>156423.12</v>
      </c>
      <c r="F1419" s="6">
        <v>18</v>
      </c>
      <c r="G1419" s="12">
        <v>0</v>
      </c>
      <c r="H1419" s="12">
        <v>-4.0000000000000001E-3</v>
      </c>
      <c r="I1419" s="12">
        <v>-0.01</v>
      </c>
      <c r="J1419" s="16">
        <f t="shared" si="110"/>
        <v>5.555555555555558E-2</v>
      </c>
      <c r="K1419" s="15">
        <f t="shared" si="111"/>
        <v>8690.1733333333377</v>
      </c>
      <c r="L1419" s="15">
        <f t="shared" si="112"/>
        <v>162923.36965333333</v>
      </c>
      <c r="M1419" s="13" t="str">
        <f t="shared" si="113"/>
        <v>Strategic 3Y</v>
      </c>
      <c r="N1419" s="13" t="str">
        <f t="shared" si="114"/>
        <v>PASS</v>
      </c>
    </row>
    <row r="1420" spans="1:14">
      <c r="A1420" s="11">
        <v>47392</v>
      </c>
      <c r="B1420" s="6" t="s">
        <v>68</v>
      </c>
      <c r="C1420" s="6" t="s">
        <v>1145</v>
      </c>
      <c r="D1420" s="6">
        <v>19</v>
      </c>
      <c r="E1420" s="24">
        <v>226890.46</v>
      </c>
      <c r="F1420" s="6">
        <v>18</v>
      </c>
      <c r="G1420" s="12">
        <v>0</v>
      </c>
      <c r="H1420" s="12">
        <v>1.7999999999999999E-2</v>
      </c>
      <c r="I1420" s="12">
        <v>-0.01</v>
      </c>
      <c r="J1420" s="16">
        <f t="shared" si="110"/>
        <v>5.555555555555558E-2</v>
      </c>
      <c r="K1420" s="15">
        <f t="shared" si="111"/>
        <v>12605.025555555561</v>
      </c>
      <c r="L1420" s="15">
        <f t="shared" si="112"/>
        <v>241310.60923555554</v>
      </c>
      <c r="M1420" s="13" t="str">
        <f t="shared" si="113"/>
        <v>Strategic 3Y</v>
      </c>
      <c r="N1420" s="13" t="str">
        <f t="shared" si="114"/>
        <v>PASS</v>
      </c>
    </row>
    <row r="1421" spans="1:14">
      <c r="A1421" s="11">
        <v>47392</v>
      </c>
      <c r="B1421" s="6" t="s">
        <v>71</v>
      </c>
      <c r="C1421" s="6" t="s">
        <v>1143</v>
      </c>
      <c r="D1421" s="6">
        <v>13</v>
      </c>
      <c r="E1421" s="24">
        <v>285032.45</v>
      </c>
      <c r="F1421" s="6">
        <v>14</v>
      </c>
      <c r="G1421" s="12">
        <v>8.0000000000000002E-3</v>
      </c>
      <c r="H1421" s="12">
        <v>0.01</v>
      </c>
      <c r="I1421" s="12">
        <v>-0.01</v>
      </c>
      <c r="J1421" s="16">
        <f t="shared" si="110"/>
        <v>-7.1428571428571397E-2</v>
      </c>
      <c r="K1421" s="15">
        <f t="shared" si="111"/>
        <v>-20359.460714285706</v>
      </c>
      <c r="L1421" s="15">
        <f t="shared" si="112"/>
        <v>266953.24888571427</v>
      </c>
      <c r="M1421" s="13" t="str">
        <f t="shared" si="113"/>
        <v>Strategic 3Y</v>
      </c>
      <c r="N1421" s="13" t="str">
        <f t="shared" si="114"/>
        <v>PASS</v>
      </c>
    </row>
    <row r="1422" spans="1:14">
      <c r="A1422" s="11">
        <v>47392</v>
      </c>
      <c r="B1422" s="6" t="s">
        <v>71</v>
      </c>
      <c r="C1422" s="6" t="s">
        <v>1144</v>
      </c>
      <c r="D1422" s="6">
        <v>13</v>
      </c>
      <c r="E1422" s="24">
        <v>91555.31</v>
      </c>
      <c r="F1422" s="6">
        <v>14</v>
      </c>
      <c r="G1422" s="12">
        <v>8.0000000000000002E-3</v>
      </c>
      <c r="H1422" s="12">
        <v>-4.0000000000000001E-3</v>
      </c>
      <c r="I1422" s="12">
        <v>-0.01</v>
      </c>
      <c r="J1422" s="16">
        <f t="shared" si="110"/>
        <v>-7.1428571428571397E-2</v>
      </c>
      <c r="K1422" s="15">
        <f t="shared" si="111"/>
        <v>-6539.6649999999972</v>
      </c>
      <c r="L1422" s="15">
        <f t="shared" si="112"/>
        <v>84466.313139999998</v>
      </c>
      <c r="M1422" s="13" t="str">
        <f t="shared" si="113"/>
        <v>Strategic 3Y</v>
      </c>
      <c r="N1422" s="13" t="str">
        <f t="shared" si="114"/>
        <v>PASS</v>
      </c>
    </row>
    <row r="1423" spans="1:14">
      <c r="A1423" s="11">
        <v>47392</v>
      </c>
      <c r="B1423" s="6" t="s">
        <v>71</v>
      </c>
      <c r="C1423" s="6" t="s">
        <v>1145</v>
      </c>
      <c r="D1423" s="6">
        <v>13</v>
      </c>
      <c r="E1423" s="24">
        <v>151775.42000000001</v>
      </c>
      <c r="F1423" s="6">
        <v>14</v>
      </c>
      <c r="G1423" s="12">
        <v>8.0000000000000002E-3</v>
      </c>
      <c r="H1423" s="12">
        <v>1.7999999999999999E-2</v>
      </c>
      <c r="I1423" s="12">
        <v>-0.01</v>
      </c>
      <c r="J1423" s="16">
        <f t="shared" si="110"/>
        <v>-7.1428571428571397E-2</v>
      </c>
      <c r="K1423" s="15">
        <f t="shared" si="111"/>
        <v>-10841.101428571425</v>
      </c>
      <c r="L1423" s="15">
        <f t="shared" si="112"/>
        <v>143362.72529142859</v>
      </c>
      <c r="M1423" s="13" t="str">
        <f t="shared" si="113"/>
        <v>Strategic 3Y</v>
      </c>
      <c r="N1423" s="13" t="str">
        <f t="shared" si="114"/>
        <v>PASS</v>
      </c>
    </row>
    <row r="1424" spans="1:14">
      <c r="A1424" s="11">
        <v>47392</v>
      </c>
      <c r="B1424" s="6" t="s">
        <v>74</v>
      </c>
      <c r="C1424" s="6" t="s">
        <v>1143</v>
      </c>
      <c r="D1424" s="6">
        <v>62</v>
      </c>
      <c r="E1424" s="24">
        <v>1486793.1</v>
      </c>
      <c r="F1424" s="6">
        <v>57</v>
      </c>
      <c r="G1424" s="12">
        <v>0.01</v>
      </c>
      <c r="H1424" s="12">
        <v>0.01</v>
      </c>
      <c r="I1424" s="12">
        <v>-0.01</v>
      </c>
      <c r="J1424" s="16">
        <f t="shared" si="110"/>
        <v>8.7719298245614086E-2</v>
      </c>
      <c r="K1424" s="15">
        <f t="shared" si="111"/>
        <v>130420.44736842114</v>
      </c>
      <c r="L1424" s="15">
        <f t="shared" si="112"/>
        <v>1632081.4783684213</v>
      </c>
      <c r="M1424" s="13" t="str">
        <f t="shared" si="113"/>
        <v>Strategic 3Y</v>
      </c>
      <c r="N1424" s="13" t="str">
        <f t="shared" si="114"/>
        <v>PASS</v>
      </c>
    </row>
    <row r="1425" spans="1:14">
      <c r="A1425" s="11">
        <v>47392</v>
      </c>
      <c r="B1425" s="6" t="s">
        <v>74</v>
      </c>
      <c r="C1425" s="6" t="s">
        <v>1144</v>
      </c>
      <c r="D1425" s="6">
        <v>62</v>
      </c>
      <c r="E1425" s="24">
        <v>570546.51</v>
      </c>
      <c r="F1425" s="6">
        <v>57</v>
      </c>
      <c r="G1425" s="12">
        <v>0.01</v>
      </c>
      <c r="H1425" s="12">
        <v>-4.0000000000000001E-3</v>
      </c>
      <c r="I1425" s="12">
        <v>-0.01</v>
      </c>
      <c r="J1425" s="16">
        <f t="shared" si="110"/>
        <v>8.7719298245614086E-2</v>
      </c>
      <c r="K1425" s="15">
        <f t="shared" si="111"/>
        <v>50047.939473684237</v>
      </c>
      <c r="L1425" s="15">
        <f t="shared" si="112"/>
        <v>618312.26343368425</v>
      </c>
      <c r="M1425" s="13" t="str">
        <f t="shared" si="113"/>
        <v>Strategic 3Y</v>
      </c>
      <c r="N1425" s="13" t="str">
        <f t="shared" si="114"/>
        <v>PASS</v>
      </c>
    </row>
    <row r="1426" spans="1:14">
      <c r="A1426" s="11">
        <v>47392</v>
      </c>
      <c r="B1426" s="6" t="s">
        <v>74</v>
      </c>
      <c r="C1426" s="6" t="s">
        <v>1145</v>
      </c>
      <c r="D1426" s="6">
        <v>62</v>
      </c>
      <c r="E1426" s="24">
        <v>877318.86</v>
      </c>
      <c r="F1426" s="6">
        <v>57</v>
      </c>
      <c r="G1426" s="12">
        <v>0.01</v>
      </c>
      <c r="H1426" s="12">
        <v>1.7999999999999999E-2</v>
      </c>
      <c r="I1426" s="12">
        <v>-0.01</v>
      </c>
      <c r="J1426" s="16">
        <f t="shared" si="110"/>
        <v>8.7719298245614086E-2</v>
      </c>
      <c r="K1426" s="15">
        <f t="shared" si="111"/>
        <v>76957.794736842145</v>
      </c>
      <c r="L1426" s="15">
        <f t="shared" si="112"/>
        <v>970068.39421684213</v>
      </c>
      <c r="M1426" s="13" t="str">
        <f t="shared" si="113"/>
        <v>Strategic 3Y</v>
      </c>
      <c r="N1426" s="13" t="str">
        <f t="shared" si="114"/>
        <v>PASS</v>
      </c>
    </row>
    <row r="1427" spans="1:14">
      <c r="A1427" s="11">
        <v>47392</v>
      </c>
      <c r="B1427" s="6" t="s">
        <v>77</v>
      </c>
      <c r="C1427" s="6" t="s">
        <v>1143</v>
      </c>
      <c r="D1427" s="6">
        <v>16</v>
      </c>
      <c r="E1427" s="24">
        <v>377576.98</v>
      </c>
      <c r="F1427" s="6">
        <v>15</v>
      </c>
      <c r="G1427" s="12">
        <v>6.0000000000000001E-3</v>
      </c>
      <c r="H1427" s="12">
        <v>0.01</v>
      </c>
      <c r="I1427" s="12">
        <v>-0.01</v>
      </c>
      <c r="J1427" s="16">
        <f t="shared" si="110"/>
        <v>6.6666666666666652E-2</v>
      </c>
      <c r="K1427" s="15">
        <f t="shared" si="111"/>
        <v>25171.798666666658</v>
      </c>
      <c r="L1427" s="15">
        <f t="shared" si="112"/>
        <v>405014.24054666667</v>
      </c>
      <c r="M1427" s="13" t="str">
        <f t="shared" si="113"/>
        <v>Strategic 3Y</v>
      </c>
      <c r="N1427" s="13" t="str">
        <f t="shared" si="114"/>
        <v>PASS</v>
      </c>
    </row>
    <row r="1428" spans="1:14">
      <c r="A1428" s="11">
        <v>47392</v>
      </c>
      <c r="B1428" s="6" t="s">
        <v>77</v>
      </c>
      <c r="C1428" s="6" t="s">
        <v>1144</v>
      </c>
      <c r="D1428" s="6">
        <v>16</v>
      </c>
      <c r="E1428" s="24">
        <v>136015.04999999999</v>
      </c>
      <c r="F1428" s="6">
        <v>15</v>
      </c>
      <c r="G1428" s="12">
        <v>6.0000000000000001E-3</v>
      </c>
      <c r="H1428" s="12">
        <v>-4.0000000000000001E-3</v>
      </c>
      <c r="I1428" s="12">
        <v>-0.01</v>
      </c>
      <c r="J1428" s="16">
        <f t="shared" si="110"/>
        <v>6.6666666666666652E-2</v>
      </c>
      <c r="K1428" s="15">
        <f t="shared" si="111"/>
        <v>9067.6699999999964</v>
      </c>
      <c r="L1428" s="15">
        <f t="shared" si="112"/>
        <v>143994.59959999996</v>
      </c>
      <c r="M1428" s="13" t="str">
        <f t="shared" si="113"/>
        <v>Strategic 3Y</v>
      </c>
      <c r="N1428" s="13" t="str">
        <f t="shared" si="114"/>
        <v>PASS</v>
      </c>
    </row>
    <row r="1429" spans="1:14">
      <c r="A1429" s="11">
        <v>47392</v>
      </c>
      <c r="B1429" s="6" t="s">
        <v>77</v>
      </c>
      <c r="C1429" s="6" t="s">
        <v>1145</v>
      </c>
      <c r="D1429" s="6">
        <v>16</v>
      </c>
      <c r="E1429" s="24">
        <v>235329.27</v>
      </c>
      <c r="F1429" s="6">
        <v>15</v>
      </c>
      <c r="G1429" s="12">
        <v>6.0000000000000001E-3</v>
      </c>
      <c r="H1429" s="12">
        <v>1.7999999999999999E-2</v>
      </c>
      <c r="I1429" s="12">
        <v>-0.01</v>
      </c>
      <c r="J1429" s="16">
        <f t="shared" si="110"/>
        <v>6.6666666666666652E-2</v>
      </c>
      <c r="K1429" s="15">
        <f t="shared" si="111"/>
        <v>15688.617999999995</v>
      </c>
      <c r="L1429" s="15">
        <f t="shared" si="112"/>
        <v>254312.49777999998</v>
      </c>
      <c r="M1429" s="13" t="str">
        <f t="shared" si="113"/>
        <v>Strategic 3Y</v>
      </c>
      <c r="N1429" s="13" t="str">
        <f t="shared" si="114"/>
        <v>PASS</v>
      </c>
    </row>
    <row r="1430" spans="1:14">
      <c r="A1430" s="11">
        <v>47392</v>
      </c>
      <c r="B1430" s="6" t="s">
        <v>80</v>
      </c>
      <c r="C1430" s="6" t="s">
        <v>1143</v>
      </c>
      <c r="D1430" s="6">
        <v>18</v>
      </c>
      <c r="E1430" s="24">
        <v>461813.65</v>
      </c>
      <c r="F1430" s="6">
        <v>18</v>
      </c>
      <c r="G1430" s="12">
        <v>4.0000000000000001E-3</v>
      </c>
      <c r="H1430" s="12">
        <v>0.01</v>
      </c>
      <c r="I1430" s="12">
        <v>-0.01</v>
      </c>
      <c r="J1430" s="16">
        <f t="shared" si="110"/>
        <v>0</v>
      </c>
      <c r="K1430" s="15">
        <f t="shared" si="111"/>
        <v>0</v>
      </c>
      <c r="L1430" s="15">
        <f t="shared" si="112"/>
        <v>463660.90460000001</v>
      </c>
      <c r="M1430" s="13" t="str">
        <f t="shared" si="113"/>
        <v>Strategic 3Y</v>
      </c>
      <c r="N1430" s="13" t="str">
        <f t="shared" si="114"/>
        <v>PASS</v>
      </c>
    </row>
    <row r="1431" spans="1:14">
      <c r="A1431" s="11">
        <v>47392</v>
      </c>
      <c r="B1431" s="6" t="s">
        <v>80</v>
      </c>
      <c r="C1431" s="6" t="s">
        <v>1144</v>
      </c>
      <c r="D1431" s="6">
        <v>18</v>
      </c>
      <c r="E1431" s="24">
        <v>196767.9</v>
      </c>
      <c r="F1431" s="6">
        <v>18</v>
      </c>
      <c r="G1431" s="12">
        <v>4.0000000000000001E-3</v>
      </c>
      <c r="H1431" s="12">
        <v>-4.0000000000000001E-3</v>
      </c>
      <c r="I1431" s="12">
        <v>-0.01</v>
      </c>
      <c r="J1431" s="16">
        <f t="shared" si="110"/>
        <v>0</v>
      </c>
      <c r="K1431" s="15">
        <f t="shared" si="111"/>
        <v>0</v>
      </c>
      <c r="L1431" s="15">
        <f t="shared" si="112"/>
        <v>194800.22099999999</v>
      </c>
      <c r="M1431" s="13" t="str">
        <f t="shared" si="113"/>
        <v>Strategic 3Y</v>
      </c>
      <c r="N1431" s="13" t="str">
        <f t="shared" si="114"/>
        <v>PASS</v>
      </c>
    </row>
    <row r="1432" spans="1:14">
      <c r="A1432" s="11">
        <v>47392</v>
      </c>
      <c r="B1432" s="6" t="s">
        <v>80</v>
      </c>
      <c r="C1432" s="6" t="s">
        <v>1145</v>
      </c>
      <c r="D1432" s="6">
        <v>18</v>
      </c>
      <c r="E1432" s="24">
        <v>256886.12</v>
      </c>
      <c r="F1432" s="6">
        <v>18</v>
      </c>
      <c r="G1432" s="12">
        <v>4.0000000000000001E-3</v>
      </c>
      <c r="H1432" s="12">
        <v>1.7999999999999999E-2</v>
      </c>
      <c r="I1432" s="12">
        <v>-0.01</v>
      </c>
      <c r="J1432" s="16">
        <f t="shared" si="110"/>
        <v>0</v>
      </c>
      <c r="K1432" s="15">
        <f t="shared" si="111"/>
        <v>0</v>
      </c>
      <c r="L1432" s="15">
        <f t="shared" si="112"/>
        <v>259968.75344</v>
      </c>
      <c r="M1432" s="13" t="str">
        <f t="shared" si="113"/>
        <v>Strategic 3Y</v>
      </c>
      <c r="N1432" s="13" t="str">
        <f t="shared" si="114"/>
        <v>PASS</v>
      </c>
    </row>
    <row r="1433" spans="1:14">
      <c r="A1433" s="11">
        <v>47392</v>
      </c>
      <c r="B1433" s="6" t="s">
        <v>82</v>
      </c>
      <c r="C1433" s="6" t="s">
        <v>1143</v>
      </c>
      <c r="D1433" s="6">
        <v>21</v>
      </c>
      <c r="E1433" s="24">
        <v>557156.76</v>
      </c>
      <c r="F1433" s="6">
        <v>17</v>
      </c>
      <c r="G1433" s="12">
        <v>1.4999999999999999E-2</v>
      </c>
      <c r="H1433" s="12">
        <v>0.01</v>
      </c>
      <c r="I1433" s="12">
        <v>-0.01</v>
      </c>
      <c r="J1433" s="16">
        <f t="shared" si="110"/>
        <v>0.23529411764705888</v>
      </c>
      <c r="K1433" s="15">
        <f t="shared" si="111"/>
        <v>131095.70823529415</v>
      </c>
      <c r="L1433" s="15">
        <f t="shared" si="112"/>
        <v>696609.81963529414</v>
      </c>
      <c r="M1433" s="13" t="str">
        <f t="shared" si="113"/>
        <v>Strategic 3Y</v>
      </c>
      <c r="N1433" s="13" t="str">
        <f t="shared" si="114"/>
        <v>PASS</v>
      </c>
    </row>
    <row r="1434" spans="1:14">
      <c r="A1434" s="11">
        <v>47392</v>
      </c>
      <c r="B1434" s="6" t="s">
        <v>82</v>
      </c>
      <c r="C1434" s="6" t="s">
        <v>1144</v>
      </c>
      <c r="D1434" s="6">
        <v>21</v>
      </c>
      <c r="E1434" s="24">
        <v>228839.07</v>
      </c>
      <c r="F1434" s="6">
        <v>17</v>
      </c>
      <c r="G1434" s="12">
        <v>1.4999999999999999E-2</v>
      </c>
      <c r="H1434" s="12">
        <v>-4.0000000000000001E-3</v>
      </c>
      <c r="I1434" s="12">
        <v>-0.01</v>
      </c>
      <c r="J1434" s="16">
        <f t="shared" si="110"/>
        <v>0.23529411764705888</v>
      </c>
      <c r="K1434" s="15">
        <f t="shared" si="111"/>
        <v>53844.487058823543</v>
      </c>
      <c r="L1434" s="15">
        <f t="shared" si="112"/>
        <v>282912.39612882352</v>
      </c>
      <c r="M1434" s="13" t="str">
        <f t="shared" si="113"/>
        <v>Strategic 3Y</v>
      </c>
      <c r="N1434" s="13" t="str">
        <f t="shared" si="114"/>
        <v>PASS</v>
      </c>
    </row>
    <row r="1435" spans="1:14">
      <c r="A1435" s="11">
        <v>47392</v>
      </c>
      <c r="B1435" s="6" t="s">
        <v>82</v>
      </c>
      <c r="C1435" s="6" t="s">
        <v>1145</v>
      </c>
      <c r="D1435" s="6">
        <v>21</v>
      </c>
      <c r="E1435" s="24">
        <v>300217.64</v>
      </c>
      <c r="F1435" s="6">
        <v>17</v>
      </c>
      <c r="G1435" s="12">
        <v>1.4999999999999999E-2</v>
      </c>
      <c r="H1435" s="12">
        <v>1.7999999999999999E-2</v>
      </c>
      <c r="I1435" s="12">
        <v>-0.01</v>
      </c>
      <c r="J1435" s="16">
        <f t="shared" si="110"/>
        <v>0.23529411764705888</v>
      </c>
      <c r="K1435" s="15">
        <f t="shared" si="111"/>
        <v>70639.444705882372</v>
      </c>
      <c r="L1435" s="15">
        <f t="shared" si="112"/>
        <v>377762.09042588237</v>
      </c>
      <c r="M1435" s="13" t="str">
        <f t="shared" si="113"/>
        <v>Strategic 3Y</v>
      </c>
      <c r="N1435" s="13" t="str">
        <f t="shared" si="114"/>
        <v>PASS</v>
      </c>
    </row>
    <row r="1436" spans="1:14">
      <c r="A1436" s="11">
        <v>47392</v>
      </c>
      <c r="B1436" s="6" t="s">
        <v>83</v>
      </c>
      <c r="C1436" s="6" t="s">
        <v>1143</v>
      </c>
      <c r="D1436" s="6">
        <v>24</v>
      </c>
      <c r="E1436" s="24">
        <v>672048.82</v>
      </c>
      <c r="F1436" s="6">
        <v>21</v>
      </c>
      <c r="G1436" s="12">
        <v>5.0000000000000001E-3</v>
      </c>
      <c r="H1436" s="12">
        <v>0.01</v>
      </c>
      <c r="I1436" s="12">
        <v>-0.01</v>
      </c>
      <c r="J1436" s="16">
        <f t="shared" si="110"/>
        <v>0.14285714285714279</v>
      </c>
      <c r="K1436" s="15">
        <f t="shared" si="111"/>
        <v>96006.974285714241</v>
      </c>
      <c r="L1436" s="15">
        <f t="shared" si="112"/>
        <v>771416.03838571417</v>
      </c>
      <c r="M1436" s="13" t="str">
        <f t="shared" si="113"/>
        <v>Strategic 3Y</v>
      </c>
      <c r="N1436" s="13" t="str">
        <f t="shared" si="114"/>
        <v>PASS</v>
      </c>
    </row>
    <row r="1437" spans="1:14">
      <c r="A1437" s="11">
        <v>47392</v>
      </c>
      <c r="B1437" s="6" t="s">
        <v>83</v>
      </c>
      <c r="C1437" s="6" t="s">
        <v>1144</v>
      </c>
      <c r="D1437" s="6">
        <v>24</v>
      </c>
      <c r="E1437" s="24">
        <v>230155</v>
      </c>
      <c r="F1437" s="6">
        <v>21</v>
      </c>
      <c r="G1437" s="12">
        <v>5.0000000000000001E-3</v>
      </c>
      <c r="H1437" s="12">
        <v>-4.0000000000000001E-3</v>
      </c>
      <c r="I1437" s="12">
        <v>-0.01</v>
      </c>
      <c r="J1437" s="16">
        <f t="shared" si="110"/>
        <v>0.14285714285714279</v>
      </c>
      <c r="K1437" s="15">
        <f t="shared" si="111"/>
        <v>32879.285714285703</v>
      </c>
      <c r="L1437" s="15">
        <f t="shared" si="112"/>
        <v>260962.89071428569</v>
      </c>
      <c r="M1437" s="13" t="str">
        <f t="shared" si="113"/>
        <v>Strategic 3Y</v>
      </c>
      <c r="N1437" s="13" t="str">
        <f t="shared" si="114"/>
        <v>PASS</v>
      </c>
    </row>
    <row r="1438" spans="1:14">
      <c r="A1438" s="11">
        <v>47392</v>
      </c>
      <c r="B1438" s="6" t="s">
        <v>83</v>
      </c>
      <c r="C1438" s="6" t="s">
        <v>1145</v>
      </c>
      <c r="D1438" s="6">
        <v>24</v>
      </c>
      <c r="E1438" s="24">
        <v>346917.84</v>
      </c>
      <c r="F1438" s="6">
        <v>21</v>
      </c>
      <c r="G1438" s="12">
        <v>5.0000000000000001E-3</v>
      </c>
      <c r="H1438" s="12">
        <v>1.7999999999999999E-2</v>
      </c>
      <c r="I1438" s="12">
        <v>-0.01</v>
      </c>
      <c r="J1438" s="16">
        <f t="shared" si="110"/>
        <v>0.14285714285714279</v>
      </c>
      <c r="K1438" s="15">
        <f t="shared" si="111"/>
        <v>49559.691428571408</v>
      </c>
      <c r="L1438" s="15">
        <f t="shared" si="112"/>
        <v>400987.46334857144</v>
      </c>
      <c r="M1438" s="13" t="str">
        <f t="shared" si="113"/>
        <v>Strategic 3Y</v>
      </c>
      <c r="N1438" s="13" t="str">
        <f t="shared" si="114"/>
        <v>PASS</v>
      </c>
    </row>
    <row r="1439" spans="1:14">
      <c r="A1439" s="11">
        <v>47392</v>
      </c>
      <c r="B1439" s="6" t="s">
        <v>84</v>
      </c>
      <c r="C1439" s="6" t="s">
        <v>1143</v>
      </c>
      <c r="D1439" s="6">
        <v>28</v>
      </c>
      <c r="E1439" s="24">
        <v>800638.09</v>
      </c>
      <c r="F1439" s="6">
        <v>26</v>
      </c>
      <c r="G1439" s="12">
        <v>1.2E-2</v>
      </c>
      <c r="H1439" s="12">
        <v>0.01</v>
      </c>
      <c r="I1439" s="12">
        <v>-0.01</v>
      </c>
      <c r="J1439" s="16">
        <f t="shared" si="110"/>
        <v>7.6923076923076872E-2</v>
      </c>
      <c r="K1439" s="15">
        <f t="shared" si="111"/>
        <v>61587.54538461534</v>
      </c>
      <c r="L1439" s="15">
        <f t="shared" si="112"/>
        <v>871833.29246461531</v>
      </c>
      <c r="M1439" s="13" t="str">
        <f t="shared" si="113"/>
        <v>Strategic 3Y</v>
      </c>
      <c r="N1439" s="13" t="str">
        <f t="shared" si="114"/>
        <v>PASS</v>
      </c>
    </row>
    <row r="1440" spans="1:14">
      <c r="A1440" s="11">
        <v>47392</v>
      </c>
      <c r="B1440" s="6" t="s">
        <v>84</v>
      </c>
      <c r="C1440" s="6" t="s">
        <v>1144</v>
      </c>
      <c r="D1440" s="6">
        <v>28</v>
      </c>
      <c r="E1440" s="24">
        <v>254082.44</v>
      </c>
      <c r="F1440" s="6">
        <v>26</v>
      </c>
      <c r="G1440" s="12">
        <v>1.2E-2</v>
      </c>
      <c r="H1440" s="12">
        <v>-4.0000000000000001E-3</v>
      </c>
      <c r="I1440" s="12">
        <v>-0.01</v>
      </c>
      <c r="J1440" s="16">
        <f t="shared" si="110"/>
        <v>7.6923076923076872E-2</v>
      </c>
      <c r="K1440" s="15">
        <f t="shared" si="111"/>
        <v>19544.803076923065</v>
      </c>
      <c r="L1440" s="15">
        <f t="shared" si="112"/>
        <v>273119.07819692307</v>
      </c>
      <c r="M1440" s="13" t="str">
        <f t="shared" si="113"/>
        <v>Strategic 3Y</v>
      </c>
      <c r="N1440" s="13" t="str">
        <f t="shared" si="114"/>
        <v>PASS</v>
      </c>
    </row>
    <row r="1441" spans="1:14">
      <c r="A1441" s="11">
        <v>47392</v>
      </c>
      <c r="B1441" s="6" t="s">
        <v>84</v>
      </c>
      <c r="C1441" s="6" t="s">
        <v>1145</v>
      </c>
      <c r="D1441" s="6">
        <v>28</v>
      </c>
      <c r="E1441" s="24">
        <v>373803.46</v>
      </c>
      <c r="F1441" s="6">
        <v>26</v>
      </c>
      <c r="G1441" s="12">
        <v>1.2E-2</v>
      </c>
      <c r="H1441" s="12">
        <v>1.7999999999999999E-2</v>
      </c>
      <c r="I1441" s="12">
        <v>-0.01</v>
      </c>
      <c r="J1441" s="16">
        <f t="shared" si="110"/>
        <v>7.6923076923076872E-2</v>
      </c>
      <c r="K1441" s="15">
        <f t="shared" si="111"/>
        <v>28754.112307692289</v>
      </c>
      <c r="L1441" s="15">
        <f t="shared" si="112"/>
        <v>410033.64150769234</v>
      </c>
      <c r="M1441" s="13" t="str">
        <f t="shared" si="113"/>
        <v>Strategic 3Y</v>
      </c>
      <c r="N1441" s="13" t="str">
        <f t="shared" si="114"/>
        <v>PASS</v>
      </c>
    </row>
    <row r="1442" spans="1:14">
      <c r="A1442" s="11">
        <v>47423</v>
      </c>
      <c r="B1442" s="6" t="s">
        <v>53</v>
      </c>
      <c r="C1442" s="6" t="s">
        <v>1143</v>
      </c>
      <c r="D1442" s="6">
        <v>9</v>
      </c>
      <c r="E1442" s="24">
        <v>244141.35</v>
      </c>
      <c r="F1442" s="6">
        <v>8</v>
      </c>
      <c r="G1442" s="12">
        <v>1.7999999999999999E-2</v>
      </c>
      <c r="H1442" s="12">
        <v>0.01</v>
      </c>
      <c r="I1442" s="12">
        <v>-0.01</v>
      </c>
      <c r="J1442" s="16">
        <f t="shared" si="110"/>
        <v>0.125</v>
      </c>
      <c r="K1442" s="15">
        <f t="shared" si="111"/>
        <v>30517.668750000001</v>
      </c>
      <c r="L1442" s="15">
        <f t="shared" si="112"/>
        <v>279053.56305</v>
      </c>
      <c r="M1442" s="13" t="str">
        <f t="shared" si="113"/>
        <v>Strategic 3Y</v>
      </c>
      <c r="N1442" s="13" t="str">
        <f t="shared" si="114"/>
        <v>PASS</v>
      </c>
    </row>
    <row r="1443" spans="1:14">
      <c r="A1443" s="11">
        <v>47423</v>
      </c>
      <c r="B1443" s="6" t="s">
        <v>53</v>
      </c>
      <c r="C1443" s="6" t="s">
        <v>1144</v>
      </c>
      <c r="D1443" s="6">
        <v>9</v>
      </c>
      <c r="E1443" s="24">
        <v>93713.57</v>
      </c>
      <c r="F1443" s="6">
        <v>8</v>
      </c>
      <c r="G1443" s="12">
        <v>1.7999999999999999E-2</v>
      </c>
      <c r="H1443" s="12">
        <v>-4.0000000000000001E-3</v>
      </c>
      <c r="I1443" s="12">
        <v>-0.01</v>
      </c>
      <c r="J1443" s="16">
        <f t="shared" si="110"/>
        <v>0.125</v>
      </c>
      <c r="K1443" s="15">
        <f t="shared" si="111"/>
        <v>11714.196250000001</v>
      </c>
      <c r="L1443" s="15">
        <f t="shared" si="112"/>
        <v>105802.62053000001</v>
      </c>
      <c r="M1443" s="13" t="str">
        <f t="shared" si="113"/>
        <v>Strategic 3Y</v>
      </c>
      <c r="N1443" s="13" t="str">
        <f t="shared" si="114"/>
        <v>PASS</v>
      </c>
    </row>
    <row r="1444" spans="1:14">
      <c r="A1444" s="11">
        <v>47423</v>
      </c>
      <c r="B1444" s="6" t="s">
        <v>53</v>
      </c>
      <c r="C1444" s="6" t="s">
        <v>1145</v>
      </c>
      <c r="D1444" s="6">
        <v>9</v>
      </c>
      <c r="E1444" s="24">
        <v>130127.33</v>
      </c>
      <c r="F1444" s="6">
        <v>8</v>
      </c>
      <c r="G1444" s="12">
        <v>1.7999999999999999E-2</v>
      </c>
      <c r="H1444" s="12">
        <v>1.7999999999999999E-2</v>
      </c>
      <c r="I1444" s="12">
        <v>-0.01</v>
      </c>
      <c r="J1444" s="16">
        <f t="shared" si="110"/>
        <v>0.125</v>
      </c>
      <c r="K1444" s="15">
        <f t="shared" si="111"/>
        <v>16265.91625</v>
      </c>
      <c r="L1444" s="15">
        <f t="shared" si="112"/>
        <v>149776.55682999999</v>
      </c>
      <c r="M1444" s="13" t="str">
        <f t="shared" si="113"/>
        <v>Strategic 3Y</v>
      </c>
      <c r="N1444" s="13" t="str">
        <f t="shared" si="114"/>
        <v>PASS</v>
      </c>
    </row>
    <row r="1445" spans="1:14">
      <c r="A1445" s="11">
        <v>47423</v>
      </c>
      <c r="B1445" s="6" t="s">
        <v>57</v>
      </c>
      <c r="C1445" s="6" t="s">
        <v>1143</v>
      </c>
      <c r="D1445" s="6">
        <v>9</v>
      </c>
      <c r="E1445" s="24">
        <v>197203.20000000001</v>
      </c>
      <c r="F1445" s="6">
        <v>10</v>
      </c>
      <c r="G1445" s="12">
        <v>6.0000000000000001E-3</v>
      </c>
      <c r="H1445" s="12">
        <v>0.01</v>
      </c>
      <c r="I1445" s="12">
        <v>-0.01</v>
      </c>
      <c r="J1445" s="16">
        <f t="shared" si="110"/>
        <v>-9.9999999999999978E-2</v>
      </c>
      <c r="K1445" s="15">
        <f t="shared" si="111"/>
        <v>-19720.319999999996</v>
      </c>
      <c r="L1445" s="15">
        <f t="shared" si="112"/>
        <v>178666.0992</v>
      </c>
      <c r="M1445" s="13" t="str">
        <f t="shared" si="113"/>
        <v>Strategic 3Y</v>
      </c>
      <c r="N1445" s="13" t="str">
        <f t="shared" si="114"/>
        <v>PASS</v>
      </c>
    </row>
    <row r="1446" spans="1:14">
      <c r="A1446" s="11">
        <v>47423</v>
      </c>
      <c r="B1446" s="6" t="s">
        <v>57</v>
      </c>
      <c r="C1446" s="6" t="s">
        <v>1144</v>
      </c>
      <c r="D1446" s="6">
        <v>9</v>
      </c>
      <c r="E1446" s="24">
        <v>71973.83</v>
      </c>
      <c r="F1446" s="6">
        <v>10</v>
      </c>
      <c r="G1446" s="12">
        <v>6.0000000000000001E-3</v>
      </c>
      <c r="H1446" s="12">
        <v>-4.0000000000000001E-3</v>
      </c>
      <c r="I1446" s="12">
        <v>-0.01</v>
      </c>
      <c r="J1446" s="16">
        <f t="shared" si="110"/>
        <v>-9.9999999999999978E-2</v>
      </c>
      <c r="K1446" s="15">
        <f t="shared" si="111"/>
        <v>-7197.3829999999989</v>
      </c>
      <c r="L1446" s="15">
        <f t="shared" si="112"/>
        <v>64200.656360000001</v>
      </c>
      <c r="M1446" s="13" t="str">
        <f t="shared" si="113"/>
        <v>Strategic 3Y</v>
      </c>
      <c r="N1446" s="13" t="str">
        <f t="shared" si="114"/>
        <v>PASS</v>
      </c>
    </row>
    <row r="1447" spans="1:14">
      <c r="A1447" s="11">
        <v>47423</v>
      </c>
      <c r="B1447" s="6" t="s">
        <v>57</v>
      </c>
      <c r="C1447" s="6" t="s">
        <v>1145</v>
      </c>
      <c r="D1447" s="6">
        <v>9</v>
      </c>
      <c r="E1447" s="24">
        <v>103933.67</v>
      </c>
      <c r="F1447" s="6">
        <v>10</v>
      </c>
      <c r="G1447" s="12">
        <v>6.0000000000000001E-3</v>
      </c>
      <c r="H1447" s="12">
        <v>1.7999999999999999E-2</v>
      </c>
      <c r="I1447" s="12">
        <v>-0.01</v>
      </c>
      <c r="J1447" s="16">
        <f t="shared" si="110"/>
        <v>-9.9999999999999978E-2</v>
      </c>
      <c r="K1447" s="15">
        <f t="shared" si="111"/>
        <v>-10393.366999999998</v>
      </c>
      <c r="L1447" s="15">
        <f t="shared" si="112"/>
        <v>94995.374379999994</v>
      </c>
      <c r="M1447" s="13" t="str">
        <f t="shared" si="113"/>
        <v>Strategic 3Y</v>
      </c>
      <c r="N1447" s="13" t="str">
        <f t="shared" si="114"/>
        <v>PASS</v>
      </c>
    </row>
    <row r="1448" spans="1:14">
      <c r="A1448" s="11">
        <v>47423</v>
      </c>
      <c r="B1448" s="6" t="s">
        <v>61</v>
      </c>
      <c r="C1448" s="6" t="s">
        <v>1143</v>
      </c>
      <c r="D1448" s="6">
        <v>9</v>
      </c>
      <c r="E1448" s="24">
        <v>265210.36</v>
      </c>
      <c r="F1448" s="6">
        <v>8</v>
      </c>
      <c r="G1448" s="12">
        <v>0</v>
      </c>
      <c r="H1448" s="12">
        <v>0.01</v>
      </c>
      <c r="I1448" s="12">
        <v>-0.01</v>
      </c>
      <c r="J1448" s="16">
        <f t="shared" si="110"/>
        <v>0.125</v>
      </c>
      <c r="K1448" s="15">
        <f t="shared" si="111"/>
        <v>33151.294999999998</v>
      </c>
      <c r="L1448" s="15">
        <f t="shared" si="112"/>
        <v>298361.65499999997</v>
      </c>
      <c r="M1448" s="13" t="str">
        <f t="shared" si="113"/>
        <v>Strategic 3Y</v>
      </c>
      <c r="N1448" s="13" t="str">
        <f t="shared" si="114"/>
        <v>PASS</v>
      </c>
    </row>
    <row r="1449" spans="1:14">
      <c r="A1449" s="11">
        <v>47423</v>
      </c>
      <c r="B1449" s="6" t="s">
        <v>61</v>
      </c>
      <c r="C1449" s="6" t="s">
        <v>1144</v>
      </c>
      <c r="D1449" s="6">
        <v>9</v>
      </c>
      <c r="E1449" s="24">
        <v>87177.39</v>
      </c>
      <c r="F1449" s="6">
        <v>8</v>
      </c>
      <c r="G1449" s="12">
        <v>0</v>
      </c>
      <c r="H1449" s="12">
        <v>-4.0000000000000001E-3</v>
      </c>
      <c r="I1449" s="12">
        <v>-0.01</v>
      </c>
      <c r="J1449" s="16">
        <f t="shared" si="110"/>
        <v>0.125</v>
      </c>
      <c r="K1449" s="15">
        <f t="shared" si="111"/>
        <v>10897.17375</v>
      </c>
      <c r="L1449" s="15">
        <f t="shared" si="112"/>
        <v>96854.080289999998</v>
      </c>
      <c r="M1449" s="13" t="str">
        <f t="shared" si="113"/>
        <v>Strategic 3Y</v>
      </c>
      <c r="N1449" s="13" t="str">
        <f t="shared" si="114"/>
        <v>PASS</v>
      </c>
    </row>
    <row r="1450" spans="1:14">
      <c r="A1450" s="11">
        <v>47423</v>
      </c>
      <c r="B1450" s="6" t="s">
        <v>61</v>
      </c>
      <c r="C1450" s="6" t="s">
        <v>1145</v>
      </c>
      <c r="D1450" s="6">
        <v>9</v>
      </c>
      <c r="E1450" s="24">
        <v>126005.2</v>
      </c>
      <c r="F1450" s="6">
        <v>8</v>
      </c>
      <c r="G1450" s="12">
        <v>0</v>
      </c>
      <c r="H1450" s="12">
        <v>1.7999999999999999E-2</v>
      </c>
      <c r="I1450" s="12">
        <v>-0.01</v>
      </c>
      <c r="J1450" s="16">
        <f t="shared" si="110"/>
        <v>0.125</v>
      </c>
      <c r="K1450" s="15">
        <f t="shared" si="111"/>
        <v>15750.65</v>
      </c>
      <c r="L1450" s="15">
        <f t="shared" si="112"/>
        <v>142763.8916</v>
      </c>
      <c r="M1450" s="13" t="str">
        <f t="shared" si="113"/>
        <v>Strategic 3Y</v>
      </c>
      <c r="N1450" s="13" t="str">
        <f t="shared" si="114"/>
        <v>PASS</v>
      </c>
    </row>
    <row r="1451" spans="1:14">
      <c r="A1451" s="11">
        <v>47423</v>
      </c>
      <c r="B1451" s="6" t="s">
        <v>65</v>
      </c>
      <c r="C1451" s="6" t="s">
        <v>1143</v>
      </c>
      <c r="D1451" s="6">
        <v>15</v>
      </c>
      <c r="E1451" s="24">
        <v>544154.78</v>
      </c>
      <c r="F1451" s="6">
        <v>16</v>
      </c>
      <c r="G1451" s="12">
        <v>0.02</v>
      </c>
      <c r="H1451" s="12">
        <v>0.01</v>
      </c>
      <c r="I1451" s="12">
        <v>-0.01</v>
      </c>
      <c r="J1451" s="16">
        <f t="shared" si="110"/>
        <v>-6.25E-2</v>
      </c>
      <c r="K1451" s="15">
        <f t="shared" si="111"/>
        <v>-34009.673750000002</v>
      </c>
      <c r="L1451" s="15">
        <f t="shared" si="112"/>
        <v>521028.20185000001</v>
      </c>
      <c r="M1451" s="13" t="str">
        <f t="shared" si="113"/>
        <v>Strategic 3Y</v>
      </c>
      <c r="N1451" s="13" t="str">
        <f t="shared" si="114"/>
        <v>PASS</v>
      </c>
    </row>
    <row r="1452" spans="1:14">
      <c r="A1452" s="11">
        <v>47423</v>
      </c>
      <c r="B1452" s="6" t="s">
        <v>65</v>
      </c>
      <c r="C1452" s="6" t="s">
        <v>1144</v>
      </c>
      <c r="D1452" s="6">
        <v>15</v>
      </c>
      <c r="E1452" s="24">
        <v>199585.72</v>
      </c>
      <c r="F1452" s="6">
        <v>16</v>
      </c>
      <c r="G1452" s="12">
        <v>0.02</v>
      </c>
      <c r="H1452" s="12">
        <v>-4.0000000000000001E-3</v>
      </c>
      <c r="I1452" s="12">
        <v>-0.01</v>
      </c>
      <c r="J1452" s="16">
        <f t="shared" si="110"/>
        <v>-6.25E-2</v>
      </c>
      <c r="K1452" s="15">
        <f t="shared" si="111"/>
        <v>-12474.1075</v>
      </c>
      <c r="L1452" s="15">
        <f t="shared" si="112"/>
        <v>188309.12681999998</v>
      </c>
      <c r="M1452" s="13" t="str">
        <f t="shared" si="113"/>
        <v>Strategic 3Y</v>
      </c>
      <c r="N1452" s="13" t="str">
        <f t="shared" si="114"/>
        <v>PASS</v>
      </c>
    </row>
    <row r="1453" spans="1:14">
      <c r="A1453" s="11">
        <v>47423</v>
      </c>
      <c r="B1453" s="6" t="s">
        <v>65</v>
      </c>
      <c r="C1453" s="6" t="s">
        <v>1145</v>
      </c>
      <c r="D1453" s="6">
        <v>15</v>
      </c>
      <c r="E1453" s="24">
        <v>244744.87</v>
      </c>
      <c r="F1453" s="6">
        <v>16</v>
      </c>
      <c r="G1453" s="12">
        <v>0.02</v>
      </c>
      <c r="H1453" s="12">
        <v>1.7999999999999999E-2</v>
      </c>
      <c r="I1453" s="12">
        <v>-0.01</v>
      </c>
      <c r="J1453" s="16">
        <f t="shared" si="110"/>
        <v>-6.25E-2</v>
      </c>
      <c r="K1453" s="15">
        <f t="shared" si="111"/>
        <v>-15296.554375</v>
      </c>
      <c r="L1453" s="15">
        <f t="shared" si="112"/>
        <v>236301.17198499999</v>
      </c>
      <c r="M1453" s="13" t="str">
        <f t="shared" si="113"/>
        <v>Strategic 3Y</v>
      </c>
      <c r="N1453" s="13" t="str">
        <f t="shared" si="114"/>
        <v>PASS</v>
      </c>
    </row>
    <row r="1454" spans="1:14">
      <c r="A1454" s="11">
        <v>47423</v>
      </c>
      <c r="B1454" s="6" t="s">
        <v>68</v>
      </c>
      <c r="C1454" s="6" t="s">
        <v>1143</v>
      </c>
      <c r="D1454" s="6">
        <v>19</v>
      </c>
      <c r="E1454" s="24">
        <v>458302.12</v>
      </c>
      <c r="F1454" s="6">
        <v>18</v>
      </c>
      <c r="G1454" s="12">
        <v>0</v>
      </c>
      <c r="H1454" s="12">
        <v>0.01</v>
      </c>
      <c r="I1454" s="12">
        <v>-0.01</v>
      </c>
      <c r="J1454" s="16">
        <f t="shared" si="110"/>
        <v>5.555555555555558E-2</v>
      </c>
      <c r="K1454" s="15">
        <f t="shared" si="111"/>
        <v>25461.228888888902</v>
      </c>
      <c r="L1454" s="15">
        <f t="shared" si="112"/>
        <v>483763.3488888889</v>
      </c>
      <c r="M1454" s="13" t="str">
        <f t="shared" si="113"/>
        <v>Strategic 3Y</v>
      </c>
      <c r="N1454" s="13" t="str">
        <f t="shared" si="114"/>
        <v>PASS</v>
      </c>
    </row>
    <row r="1455" spans="1:14">
      <c r="A1455" s="11">
        <v>47423</v>
      </c>
      <c r="B1455" s="6" t="s">
        <v>68</v>
      </c>
      <c r="C1455" s="6" t="s">
        <v>1144</v>
      </c>
      <c r="D1455" s="6">
        <v>19</v>
      </c>
      <c r="E1455" s="24">
        <v>178195.08</v>
      </c>
      <c r="F1455" s="6">
        <v>18</v>
      </c>
      <c r="G1455" s="12">
        <v>0</v>
      </c>
      <c r="H1455" s="12">
        <v>-4.0000000000000001E-3</v>
      </c>
      <c r="I1455" s="12">
        <v>-0.01</v>
      </c>
      <c r="J1455" s="16">
        <f t="shared" si="110"/>
        <v>5.555555555555558E-2</v>
      </c>
      <c r="K1455" s="15">
        <f t="shared" si="111"/>
        <v>9899.726666666671</v>
      </c>
      <c r="L1455" s="15">
        <f t="shared" si="112"/>
        <v>185600.07554666666</v>
      </c>
      <c r="M1455" s="13" t="str">
        <f t="shared" si="113"/>
        <v>Strategic 3Y</v>
      </c>
      <c r="N1455" s="13" t="str">
        <f t="shared" si="114"/>
        <v>PASS</v>
      </c>
    </row>
    <row r="1456" spans="1:14">
      <c r="A1456" s="11">
        <v>47423</v>
      </c>
      <c r="B1456" s="6" t="s">
        <v>68</v>
      </c>
      <c r="C1456" s="6" t="s">
        <v>1145</v>
      </c>
      <c r="D1456" s="6">
        <v>19</v>
      </c>
      <c r="E1456" s="24">
        <v>260373.88</v>
      </c>
      <c r="F1456" s="6">
        <v>18</v>
      </c>
      <c r="G1456" s="12">
        <v>0</v>
      </c>
      <c r="H1456" s="12">
        <v>1.7999999999999999E-2</v>
      </c>
      <c r="I1456" s="12">
        <v>-0.01</v>
      </c>
      <c r="J1456" s="16">
        <f t="shared" si="110"/>
        <v>5.555555555555558E-2</v>
      </c>
      <c r="K1456" s="15">
        <f t="shared" si="111"/>
        <v>14465.215555555562</v>
      </c>
      <c r="L1456" s="15">
        <f t="shared" si="112"/>
        <v>276922.08659555553</v>
      </c>
      <c r="M1456" s="13" t="str">
        <f t="shared" si="113"/>
        <v>Strategic 3Y</v>
      </c>
      <c r="N1456" s="13" t="str">
        <f t="shared" si="114"/>
        <v>PASS</v>
      </c>
    </row>
    <row r="1457" spans="1:14">
      <c r="A1457" s="11">
        <v>47423</v>
      </c>
      <c r="B1457" s="6" t="s">
        <v>71</v>
      </c>
      <c r="C1457" s="6" t="s">
        <v>1143</v>
      </c>
      <c r="D1457" s="6">
        <v>13</v>
      </c>
      <c r="E1457" s="24">
        <v>340705.46</v>
      </c>
      <c r="F1457" s="6">
        <v>14</v>
      </c>
      <c r="G1457" s="12">
        <v>8.0000000000000002E-3</v>
      </c>
      <c r="H1457" s="12">
        <v>0.01</v>
      </c>
      <c r="I1457" s="12">
        <v>-0.01</v>
      </c>
      <c r="J1457" s="16">
        <f t="shared" si="110"/>
        <v>-7.1428571428571397E-2</v>
      </c>
      <c r="K1457" s="15">
        <f t="shared" si="111"/>
        <v>-24336.104285714275</v>
      </c>
      <c r="L1457" s="15">
        <f t="shared" si="112"/>
        <v>319094.99939428573</v>
      </c>
      <c r="M1457" s="13" t="str">
        <f t="shared" si="113"/>
        <v>Strategic 3Y</v>
      </c>
      <c r="N1457" s="13" t="str">
        <f t="shared" si="114"/>
        <v>PASS</v>
      </c>
    </row>
    <row r="1458" spans="1:14">
      <c r="A1458" s="11">
        <v>47423</v>
      </c>
      <c r="B1458" s="6" t="s">
        <v>71</v>
      </c>
      <c r="C1458" s="6" t="s">
        <v>1144</v>
      </c>
      <c r="D1458" s="6">
        <v>13</v>
      </c>
      <c r="E1458" s="24">
        <v>104631.27</v>
      </c>
      <c r="F1458" s="6">
        <v>14</v>
      </c>
      <c r="G1458" s="12">
        <v>8.0000000000000002E-3</v>
      </c>
      <c r="H1458" s="12">
        <v>-4.0000000000000001E-3</v>
      </c>
      <c r="I1458" s="12">
        <v>-0.01</v>
      </c>
      <c r="J1458" s="16">
        <f t="shared" si="110"/>
        <v>-7.1428571428571397E-2</v>
      </c>
      <c r="K1458" s="15">
        <f t="shared" si="111"/>
        <v>-7473.6621428571398</v>
      </c>
      <c r="L1458" s="15">
        <f t="shared" si="112"/>
        <v>96529.820237142863</v>
      </c>
      <c r="M1458" s="13" t="str">
        <f t="shared" si="113"/>
        <v>Strategic 3Y</v>
      </c>
      <c r="N1458" s="13" t="str">
        <f t="shared" si="114"/>
        <v>PASS</v>
      </c>
    </row>
    <row r="1459" spans="1:14">
      <c r="A1459" s="11">
        <v>47423</v>
      </c>
      <c r="B1459" s="6" t="s">
        <v>71</v>
      </c>
      <c r="C1459" s="6" t="s">
        <v>1145</v>
      </c>
      <c r="D1459" s="6">
        <v>13</v>
      </c>
      <c r="E1459" s="24">
        <v>197454.3</v>
      </c>
      <c r="F1459" s="6">
        <v>14</v>
      </c>
      <c r="G1459" s="12">
        <v>8.0000000000000002E-3</v>
      </c>
      <c r="H1459" s="12">
        <v>1.7999999999999999E-2</v>
      </c>
      <c r="I1459" s="12">
        <v>-0.01</v>
      </c>
      <c r="J1459" s="16">
        <f t="shared" si="110"/>
        <v>-7.1428571428571397E-2</v>
      </c>
      <c r="K1459" s="15">
        <f t="shared" si="111"/>
        <v>-14103.878571428564</v>
      </c>
      <c r="L1459" s="15">
        <f t="shared" si="112"/>
        <v>186509.69022857142</v>
      </c>
      <c r="M1459" s="13" t="str">
        <f t="shared" si="113"/>
        <v>Strategic 3Y</v>
      </c>
      <c r="N1459" s="13" t="str">
        <f t="shared" si="114"/>
        <v>PASS</v>
      </c>
    </row>
    <row r="1460" spans="1:14">
      <c r="A1460" s="11">
        <v>47423</v>
      </c>
      <c r="B1460" s="6" t="s">
        <v>74</v>
      </c>
      <c r="C1460" s="6" t="s">
        <v>1143</v>
      </c>
      <c r="D1460" s="6">
        <v>62</v>
      </c>
      <c r="E1460" s="24">
        <v>1581310.87</v>
      </c>
      <c r="F1460" s="6">
        <v>57</v>
      </c>
      <c r="G1460" s="12">
        <v>0.01</v>
      </c>
      <c r="H1460" s="12">
        <v>0.01</v>
      </c>
      <c r="I1460" s="12">
        <v>-0.01</v>
      </c>
      <c r="J1460" s="16">
        <f t="shared" si="110"/>
        <v>8.7719298245614086E-2</v>
      </c>
      <c r="K1460" s="15">
        <f t="shared" si="111"/>
        <v>138711.47982456148</v>
      </c>
      <c r="L1460" s="15">
        <f t="shared" si="112"/>
        <v>1735835.4585245615</v>
      </c>
      <c r="M1460" s="13" t="str">
        <f t="shared" si="113"/>
        <v>Strategic 3Y</v>
      </c>
      <c r="N1460" s="13" t="str">
        <f t="shared" si="114"/>
        <v>PASS</v>
      </c>
    </row>
    <row r="1461" spans="1:14">
      <c r="A1461" s="11">
        <v>47423</v>
      </c>
      <c r="B1461" s="6" t="s">
        <v>74</v>
      </c>
      <c r="C1461" s="6" t="s">
        <v>1144</v>
      </c>
      <c r="D1461" s="6">
        <v>62</v>
      </c>
      <c r="E1461" s="24">
        <v>830606.11</v>
      </c>
      <c r="F1461" s="6">
        <v>57</v>
      </c>
      <c r="G1461" s="12">
        <v>0.01</v>
      </c>
      <c r="H1461" s="12">
        <v>-4.0000000000000001E-3</v>
      </c>
      <c r="I1461" s="12">
        <v>-0.01</v>
      </c>
      <c r="J1461" s="16">
        <f t="shared" si="110"/>
        <v>8.7719298245614086E-2</v>
      </c>
      <c r="K1461" s="15">
        <f t="shared" si="111"/>
        <v>72860.185087719336</v>
      </c>
      <c r="L1461" s="15">
        <f t="shared" si="112"/>
        <v>900143.87064771936</v>
      </c>
      <c r="M1461" s="13" t="str">
        <f t="shared" si="113"/>
        <v>Strategic 3Y</v>
      </c>
      <c r="N1461" s="13" t="str">
        <f t="shared" si="114"/>
        <v>PASS</v>
      </c>
    </row>
    <row r="1462" spans="1:14">
      <c r="A1462" s="11">
        <v>47423</v>
      </c>
      <c r="B1462" s="6" t="s">
        <v>74</v>
      </c>
      <c r="C1462" s="6" t="s">
        <v>1145</v>
      </c>
      <c r="D1462" s="6">
        <v>62</v>
      </c>
      <c r="E1462" s="24">
        <v>1159979.49</v>
      </c>
      <c r="F1462" s="6">
        <v>57</v>
      </c>
      <c r="G1462" s="12">
        <v>0.01</v>
      </c>
      <c r="H1462" s="12">
        <v>1.7999999999999999E-2</v>
      </c>
      <c r="I1462" s="12">
        <v>-0.01</v>
      </c>
      <c r="J1462" s="16">
        <f t="shared" si="110"/>
        <v>8.7719298245614086E-2</v>
      </c>
      <c r="K1462" s="15">
        <f t="shared" si="111"/>
        <v>101752.58684210532</v>
      </c>
      <c r="L1462" s="15">
        <f t="shared" si="112"/>
        <v>1282611.7076621053</v>
      </c>
      <c r="M1462" s="13" t="str">
        <f t="shared" si="113"/>
        <v>Strategic 3Y</v>
      </c>
      <c r="N1462" s="13" t="str">
        <f t="shared" si="114"/>
        <v>PASS</v>
      </c>
    </row>
    <row r="1463" spans="1:14">
      <c r="A1463" s="11">
        <v>47423</v>
      </c>
      <c r="B1463" s="6" t="s">
        <v>77</v>
      </c>
      <c r="C1463" s="6" t="s">
        <v>1143</v>
      </c>
      <c r="D1463" s="6">
        <v>16</v>
      </c>
      <c r="E1463" s="24">
        <v>448704.84</v>
      </c>
      <c r="F1463" s="6">
        <v>15</v>
      </c>
      <c r="G1463" s="12">
        <v>6.0000000000000001E-3</v>
      </c>
      <c r="H1463" s="12">
        <v>0.01</v>
      </c>
      <c r="I1463" s="12">
        <v>-0.01</v>
      </c>
      <c r="J1463" s="16">
        <f t="shared" si="110"/>
        <v>6.6666666666666652E-2</v>
      </c>
      <c r="K1463" s="15">
        <f t="shared" si="111"/>
        <v>29913.655999999995</v>
      </c>
      <c r="L1463" s="15">
        <f t="shared" si="112"/>
        <v>481310.72504000005</v>
      </c>
      <c r="M1463" s="13" t="str">
        <f t="shared" si="113"/>
        <v>Strategic 3Y</v>
      </c>
      <c r="N1463" s="13" t="str">
        <f t="shared" si="114"/>
        <v>PASS</v>
      </c>
    </row>
    <row r="1464" spans="1:14">
      <c r="A1464" s="11">
        <v>47423</v>
      </c>
      <c r="B1464" s="6" t="s">
        <v>77</v>
      </c>
      <c r="C1464" s="6" t="s">
        <v>1144</v>
      </c>
      <c r="D1464" s="6">
        <v>16</v>
      </c>
      <c r="E1464" s="24">
        <v>176233.2</v>
      </c>
      <c r="F1464" s="6">
        <v>15</v>
      </c>
      <c r="G1464" s="12">
        <v>6.0000000000000001E-3</v>
      </c>
      <c r="H1464" s="12">
        <v>-4.0000000000000001E-3</v>
      </c>
      <c r="I1464" s="12">
        <v>-0.01</v>
      </c>
      <c r="J1464" s="16">
        <f t="shared" si="110"/>
        <v>6.6666666666666652E-2</v>
      </c>
      <c r="K1464" s="15">
        <f t="shared" si="111"/>
        <v>11748.879999999997</v>
      </c>
      <c r="L1464" s="15">
        <f t="shared" si="112"/>
        <v>186572.21440000003</v>
      </c>
      <c r="M1464" s="13" t="str">
        <f t="shared" si="113"/>
        <v>Strategic 3Y</v>
      </c>
      <c r="N1464" s="13" t="str">
        <f t="shared" si="114"/>
        <v>PASS</v>
      </c>
    </row>
    <row r="1465" spans="1:14">
      <c r="A1465" s="11">
        <v>47423</v>
      </c>
      <c r="B1465" s="6" t="s">
        <v>77</v>
      </c>
      <c r="C1465" s="6" t="s">
        <v>1145</v>
      </c>
      <c r="D1465" s="6">
        <v>16</v>
      </c>
      <c r="E1465" s="24">
        <v>255817.73</v>
      </c>
      <c r="F1465" s="6">
        <v>15</v>
      </c>
      <c r="G1465" s="12">
        <v>6.0000000000000001E-3</v>
      </c>
      <c r="H1465" s="12">
        <v>1.7999999999999999E-2</v>
      </c>
      <c r="I1465" s="12">
        <v>-0.01</v>
      </c>
      <c r="J1465" s="16">
        <f t="shared" si="110"/>
        <v>6.6666666666666652E-2</v>
      </c>
      <c r="K1465" s="15">
        <f t="shared" si="111"/>
        <v>17054.515333333329</v>
      </c>
      <c r="L1465" s="15">
        <f t="shared" si="112"/>
        <v>276453.69355333335</v>
      </c>
      <c r="M1465" s="13" t="str">
        <f t="shared" si="113"/>
        <v>Strategic 3Y</v>
      </c>
      <c r="N1465" s="13" t="str">
        <f t="shared" si="114"/>
        <v>PASS</v>
      </c>
    </row>
    <row r="1466" spans="1:14">
      <c r="A1466" s="11">
        <v>47423</v>
      </c>
      <c r="B1466" s="6" t="s">
        <v>80</v>
      </c>
      <c r="C1466" s="6" t="s">
        <v>1143</v>
      </c>
      <c r="D1466" s="6">
        <v>18</v>
      </c>
      <c r="E1466" s="24">
        <v>479655.41</v>
      </c>
      <c r="F1466" s="6">
        <v>18</v>
      </c>
      <c r="G1466" s="12">
        <v>4.0000000000000001E-3</v>
      </c>
      <c r="H1466" s="12">
        <v>0.01</v>
      </c>
      <c r="I1466" s="12">
        <v>-0.01</v>
      </c>
      <c r="J1466" s="16">
        <f t="shared" si="110"/>
        <v>0</v>
      </c>
      <c r="K1466" s="15">
        <f t="shared" si="111"/>
        <v>0</v>
      </c>
      <c r="L1466" s="15">
        <f t="shared" si="112"/>
        <v>481574.03164</v>
      </c>
      <c r="M1466" s="13" t="str">
        <f t="shared" si="113"/>
        <v>Strategic 3Y</v>
      </c>
      <c r="N1466" s="13" t="str">
        <f t="shared" si="114"/>
        <v>PASS</v>
      </c>
    </row>
    <row r="1467" spans="1:14">
      <c r="A1467" s="11">
        <v>47423</v>
      </c>
      <c r="B1467" s="6" t="s">
        <v>80</v>
      </c>
      <c r="C1467" s="6" t="s">
        <v>1144</v>
      </c>
      <c r="D1467" s="6">
        <v>18</v>
      </c>
      <c r="E1467" s="24">
        <v>199622.11</v>
      </c>
      <c r="F1467" s="6">
        <v>18</v>
      </c>
      <c r="G1467" s="12">
        <v>4.0000000000000001E-3</v>
      </c>
      <c r="H1467" s="12">
        <v>-4.0000000000000001E-3</v>
      </c>
      <c r="I1467" s="12">
        <v>-0.01</v>
      </c>
      <c r="J1467" s="16">
        <f t="shared" si="110"/>
        <v>0</v>
      </c>
      <c r="K1467" s="15">
        <f t="shared" si="111"/>
        <v>0</v>
      </c>
      <c r="L1467" s="15">
        <f t="shared" si="112"/>
        <v>197625.88889999999</v>
      </c>
      <c r="M1467" s="13" t="str">
        <f t="shared" si="113"/>
        <v>Strategic 3Y</v>
      </c>
      <c r="N1467" s="13" t="str">
        <f t="shared" si="114"/>
        <v>PASS</v>
      </c>
    </row>
    <row r="1468" spans="1:14">
      <c r="A1468" s="11">
        <v>47423</v>
      </c>
      <c r="B1468" s="6" t="s">
        <v>80</v>
      </c>
      <c r="C1468" s="6" t="s">
        <v>1145</v>
      </c>
      <c r="D1468" s="6">
        <v>18</v>
      </c>
      <c r="E1468" s="24">
        <v>298666.28999999998</v>
      </c>
      <c r="F1468" s="6">
        <v>18</v>
      </c>
      <c r="G1468" s="12">
        <v>4.0000000000000001E-3</v>
      </c>
      <c r="H1468" s="12">
        <v>1.7999999999999999E-2</v>
      </c>
      <c r="I1468" s="12">
        <v>-0.01</v>
      </c>
      <c r="J1468" s="16">
        <f t="shared" si="110"/>
        <v>0</v>
      </c>
      <c r="K1468" s="15">
        <f t="shared" si="111"/>
        <v>0</v>
      </c>
      <c r="L1468" s="15">
        <f t="shared" si="112"/>
        <v>302250.28547999996</v>
      </c>
      <c r="M1468" s="13" t="str">
        <f t="shared" si="113"/>
        <v>Strategic 3Y</v>
      </c>
      <c r="N1468" s="13" t="str">
        <f t="shared" si="114"/>
        <v>PASS</v>
      </c>
    </row>
    <row r="1469" spans="1:14">
      <c r="A1469" s="11">
        <v>47423</v>
      </c>
      <c r="B1469" s="6" t="s">
        <v>82</v>
      </c>
      <c r="C1469" s="6" t="s">
        <v>1143</v>
      </c>
      <c r="D1469" s="6">
        <v>21</v>
      </c>
      <c r="E1469" s="24">
        <v>662639.99</v>
      </c>
      <c r="F1469" s="6">
        <v>17</v>
      </c>
      <c r="G1469" s="12">
        <v>1.4999999999999999E-2</v>
      </c>
      <c r="H1469" s="12">
        <v>0.01</v>
      </c>
      <c r="I1469" s="12">
        <v>-0.01</v>
      </c>
      <c r="J1469" s="16">
        <f t="shared" si="110"/>
        <v>0.23529411764705888</v>
      </c>
      <c r="K1469" s="15">
        <f t="shared" si="111"/>
        <v>155915.29176470591</v>
      </c>
      <c r="L1469" s="15">
        <f t="shared" si="112"/>
        <v>828494.8816147059</v>
      </c>
      <c r="M1469" s="13" t="str">
        <f t="shared" si="113"/>
        <v>Strategic 3Y</v>
      </c>
      <c r="N1469" s="13" t="str">
        <f t="shared" si="114"/>
        <v>PASS</v>
      </c>
    </row>
    <row r="1470" spans="1:14">
      <c r="A1470" s="11">
        <v>47423</v>
      </c>
      <c r="B1470" s="6" t="s">
        <v>82</v>
      </c>
      <c r="C1470" s="6" t="s">
        <v>1144</v>
      </c>
      <c r="D1470" s="6">
        <v>21</v>
      </c>
      <c r="E1470" s="24">
        <v>255726.37</v>
      </c>
      <c r="F1470" s="6">
        <v>17</v>
      </c>
      <c r="G1470" s="12">
        <v>1.4999999999999999E-2</v>
      </c>
      <c r="H1470" s="12">
        <v>-4.0000000000000001E-3</v>
      </c>
      <c r="I1470" s="12">
        <v>-0.01</v>
      </c>
      <c r="J1470" s="16">
        <f t="shared" si="110"/>
        <v>0.23529411764705888</v>
      </c>
      <c r="K1470" s="15">
        <f t="shared" si="111"/>
        <v>60170.910588235303</v>
      </c>
      <c r="L1470" s="15">
        <f t="shared" si="112"/>
        <v>316153.00695823529</v>
      </c>
      <c r="M1470" s="13" t="str">
        <f t="shared" si="113"/>
        <v>Strategic 3Y</v>
      </c>
      <c r="N1470" s="13" t="str">
        <f t="shared" si="114"/>
        <v>PASS</v>
      </c>
    </row>
    <row r="1471" spans="1:14">
      <c r="A1471" s="11">
        <v>47423</v>
      </c>
      <c r="B1471" s="6" t="s">
        <v>82</v>
      </c>
      <c r="C1471" s="6" t="s">
        <v>1145</v>
      </c>
      <c r="D1471" s="6">
        <v>21</v>
      </c>
      <c r="E1471" s="24">
        <v>345250.77</v>
      </c>
      <c r="F1471" s="6">
        <v>17</v>
      </c>
      <c r="G1471" s="12">
        <v>1.4999999999999999E-2</v>
      </c>
      <c r="H1471" s="12">
        <v>1.7999999999999999E-2</v>
      </c>
      <c r="I1471" s="12">
        <v>-0.01</v>
      </c>
      <c r="J1471" s="16">
        <f t="shared" si="110"/>
        <v>0.23529411764705888</v>
      </c>
      <c r="K1471" s="15">
        <f t="shared" si="111"/>
        <v>81235.47529411767</v>
      </c>
      <c r="L1471" s="15">
        <f t="shared" si="112"/>
        <v>434427.0130041177</v>
      </c>
      <c r="M1471" s="13" t="str">
        <f t="shared" si="113"/>
        <v>Strategic 3Y</v>
      </c>
      <c r="N1471" s="13" t="str">
        <f t="shared" si="114"/>
        <v>PASS</v>
      </c>
    </row>
    <row r="1472" spans="1:14">
      <c r="A1472" s="11">
        <v>47423</v>
      </c>
      <c r="B1472" s="6" t="s">
        <v>83</v>
      </c>
      <c r="C1472" s="6" t="s">
        <v>1143</v>
      </c>
      <c r="D1472" s="6">
        <v>24</v>
      </c>
      <c r="E1472" s="24">
        <v>692067.86</v>
      </c>
      <c r="F1472" s="6">
        <v>21</v>
      </c>
      <c r="G1472" s="12">
        <v>5.0000000000000001E-3</v>
      </c>
      <c r="H1472" s="12">
        <v>0.01</v>
      </c>
      <c r="I1472" s="12">
        <v>-0.01</v>
      </c>
      <c r="J1472" s="16">
        <f t="shared" si="110"/>
        <v>0.14285714285714279</v>
      </c>
      <c r="K1472" s="15">
        <f t="shared" si="111"/>
        <v>98866.837142857097</v>
      </c>
      <c r="L1472" s="15">
        <f t="shared" si="112"/>
        <v>794395.03644285712</v>
      </c>
      <c r="M1472" s="13" t="str">
        <f t="shared" si="113"/>
        <v>Strategic 3Y</v>
      </c>
      <c r="N1472" s="13" t="str">
        <f t="shared" si="114"/>
        <v>PASS</v>
      </c>
    </row>
    <row r="1473" spans="1:14">
      <c r="A1473" s="11">
        <v>47423</v>
      </c>
      <c r="B1473" s="6" t="s">
        <v>83</v>
      </c>
      <c r="C1473" s="6" t="s">
        <v>1144</v>
      </c>
      <c r="D1473" s="6">
        <v>24</v>
      </c>
      <c r="E1473" s="24">
        <v>238906.7</v>
      </c>
      <c r="F1473" s="6">
        <v>21</v>
      </c>
      <c r="G1473" s="12">
        <v>5.0000000000000001E-3</v>
      </c>
      <c r="H1473" s="12">
        <v>-4.0000000000000001E-3</v>
      </c>
      <c r="I1473" s="12">
        <v>-0.01</v>
      </c>
      <c r="J1473" s="16">
        <f t="shared" si="110"/>
        <v>0.14285714285714279</v>
      </c>
      <c r="K1473" s="15">
        <f t="shared" si="111"/>
        <v>34129.528571428556</v>
      </c>
      <c r="L1473" s="15">
        <f t="shared" si="112"/>
        <v>270886.06827142858</v>
      </c>
      <c r="M1473" s="13" t="str">
        <f t="shared" si="113"/>
        <v>Strategic 3Y</v>
      </c>
      <c r="N1473" s="13" t="str">
        <f t="shared" si="114"/>
        <v>PASS</v>
      </c>
    </row>
    <row r="1474" spans="1:14">
      <c r="A1474" s="11">
        <v>47423</v>
      </c>
      <c r="B1474" s="6" t="s">
        <v>83</v>
      </c>
      <c r="C1474" s="6" t="s">
        <v>1145</v>
      </c>
      <c r="D1474" s="6">
        <v>24</v>
      </c>
      <c r="E1474" s="24">
        <v>307902.03999999998</v>
      </c>
      <c r="F1474" s="6">
        <v>21</v>
      </c>
      <c r="G1474" s="12">
        <v>5.0000000000000001E-3</v>
      </c>
      <c r="H1474" s="12">
        <v>1.7999999999999999E-2</v>
      </c>
      <c r="I1474" s="12">
        <v>-0.01</v>
      </c>
      <c r="J1474" s="16">
        <f t="shared" ref="J1474:J1513" si="115">IFERROR(D1474/F1474-1,0)</f>
        <v>0.14285714285714279</v>
      </c>
      <c r="K1474" s="15">
        <f t="shared" ref="K1474:K1537" si="116">E1474*J1474</f>
        <v>43986.005714285689</v>
      </c>
      <c r="L1474" s="15">
        <f t="shared" ref="L1474:L1537" si="117">E1474+K1474+E1474*(G1474+H1474+I1474)</f>
        <v>355890.77223428572</v>
      </c>
      <c r="M1474" s="13" t="str">
        <f t="shared" ref="M1474:M1513" si="118">IF(YEAR(A1474)=2026,"Current forecast",IF(YEAR(A1474)=2027,"Budget 1Y","Strategic 3Y"))</f>
        <v>Strategic 3Y</v>
      </c>
      <c r="N1474" s="13" t="str">
        <f t="shared" ref="N1474:N1513" si="119">IF(L1474&gt;=0,"PASS","FAIL")</f>
        <v>PASS</v>
      </c>
    </row>
    <row r="1475" spans="1:14">
      <c r="A1475" s="11">
        <v>47423</v>
      </c>
      <c r="B1475" s="6" t="s">
        <v>84</v>
      </c>
      <c r="C1475" s="6" t="s">
        <v>1143</v>
      </c>
      <c r="D1475" s="6">
        <v>28</v>
      </c>
      <c r="E1475" s="24">
        <v>899643.66</v>
      </c>
      <c r="F1475" s="6">
        <v>26</v>
      </c>
      <c r="G1475" s="12">
        <v>1.2E-2</v>
      </c>
      <c r="H1475" s="12">
        <v>0.01</v>
      </c>
      <c r="I1475" s="12">
        <v>-0.01</v>
      </c>
      <c r="J1475" s="16">
        <f t="shared" si="115"/>
        <v>7.6923076923076872E-2</v>
      </c>
      <c r="K1475" s="15">
        <f t="shared" si="116"/>
        <v>69203.358461538417</v>
      </c>
      <c r="L1475" s="15">
        <f t="shared" si="117"/>
        <v>979642.7423815385</v>
      </c>
      <c r="M1475" s="13" t="str">
        <f t="shared" si="118"/>
        <v>Strategic 3Y</v>
      </c>
      <c r="N1475" s="13" t="str">
        <f t="shared" si="119"/>
        <v>PASS</v>
      </c>
    </row>
    <row r="1476" spans="1:14">
      <c r="A1476" s="11">
        <v>47423</v>
      </c>
      <c r="B1476" s="6" t="s">
        <v>84</v>
      </c>
      <c r="C1476" s="6" t="s">
        <v>1144</v>
      </c>
      <c r="D1476" s="6">
        <v>28</v>
      </c>
      <c r="E1476" s="24">
        <v>265912.45</v>
      </c>
      <c r="F1476" s="6">
        <v>26</v>
      </c>
      <c r="G1476" s="12">
        <v>1.2E-2</v>
      </c>
      <c r="H1476" s="12">
        <v>-4.0000000000000001E-3</v>
      </c>
      <c r="I1476" s="12">
        <v>-0.01</v>
      </c>
      <c r="J1476" s="16">
        <f t="shared" si="115"/>
        <v>7.6923076923076872E-2</v>
      </c>
      <c r="K1476" s="15">
        <f t="shared" si="116"/>
        <v>20454.803846153834</v>
      </c>
      <c r="L1476" s="15">
        <f t="shared" si="117"/>
        <v>285835.42894615384</v>
      </c>
      <c r="M1476" s="13" t="str">
        <f t="shared" si="118"/>
        <v>Strategic 3Y</v>
      </c>
      <c r="N1476" s="13" t="str">
        <f t="shared" si="119"/>
        <v>PASS</v>
      </c>
    </row>
    <row r="1477" spans="1:14">
      <c r="A1477" s="11">
        <v>47423</v>
      </c>
      <c r="B1477" s="6" t="s">
        <v>84</v>
      </c>
      <c r="C1477" s="6" t="s">
        <v>1145</v>
      </c>
      <c r="D1477" s="6">
        <v>28</v>
      </c>
      <c r="E1477" s="24">
        <v>418535.48</v>
      </c>
      <c r="F1477" s="6">
        <v>26</v>
      </c>
      <c r="G1477" s="12">
        <v>1.2E-2</v>
      </c>
      <c r="H1477" s="12">
        <v>1.7999999999999999E-2</v>
      </c>
      <c r="I1477" s="12">
        <v>-0.01</v>
      </c>
      <c r="J1477" s="16">
        <f t="shared" si="115"/>
        <v>7.6923076923076872E-2</v>
      </c>
      <c r="K1477" s="15">
        <f t="shared" si="116"/>
        <v>32195.036923076899</v>
      </c>
      <c r="L1477" s="15">
        <f t="shared" si="117"/>
        <v>459101.22652307688</v>
      </c>
      <c r="M1477" s="13" t="str">
        <f t="shared" si="118"/>
        <v>Strategic 3Y</v>
      </c>
      <c r="N1477" s="13" t="str">
        <f t="shared" si="119"/>
        <v>PASS</v>
      </c>
    </row>
    <row r="1478" spans="1:14">
      <c r="A1478" s="11">
        <v>47453</v>
      </c>
      <c r="B1478" s="6" t="s">
        <v>53</v>
      </c>
      <c r="C1478" s="6" t="s">
        <v>1143</v>
      </c>
      <c r="D1478" s="6">
        <v>9</v>
      </c>
      <c r="E1478" s="24">
        <v>464221.26</v>
      </c>
      <c r="F1478" s="6">
        <v>8</v>
      </c>
      <c r="G1478" s="12">
        <v>1.7999999999999999E-2</v>
      </c>
      <c r="H1478" s="12">
        <v>0.01</v>
      </c>
      <c r="I1478" s="12">
        <v>-0.01</v>
      </c>
      <c r="J1478" s="16">
        <f t="shared" si="115"/>
        <v>0.125</v>
      </c>
      <c r="K1478" s="15">
        <f t="shared" si="116"/>
        <v>58027.657500000001</v>
      </c>
      <c r="L1478" s="15">
        <f t="shared" si="117"/>
        <v>530604.90018</v>
      </c>
      <c r="M1478" s="13" t="str">
        <f t="shared" si="118"/>
        <v>Strategic 3Y</v>
      </c>
      <c r="N1478" s="13" t="str">
        <f t="shared" si="119"/>
        <v>PASS</v>
      </c>
    </row>
    <row r="1479" spans="1:14">
      <c r="A1479" s="11">
        <v>47453</v>
      </c>
      <c r="B1479" s="6" t="s">
        <v>53</v>
      </c>
      <c r="C1479" s="6" t="s">
        <v>1144</v>
      </c>
      <c r="D1479" s="6">
        <v>9</v>
      </c>
      <c r="E1479" s="24">
        <v>163919.21</v>
      </c>
      <c r="F1479" s="6">
        <v>8</v>
      </c>
      <c r="G1479" s="12">
        <v>1.7999999999999999E-2</v>
      </c>
      <c r="H1479" s="12">
        <v>-4.0000000000000001E-3</v>
      </c>
      <c r="I1479" s="12">
        <v>-0.01</v>
      </c>
      <c r="J1479" s="16">
        <f t="shared" si="115"/>
        <v>0.125</v>
      </c>
      <c r="K1479" s="15">
        <f t="shared" si="116"/>
        <v>20489.901249999999</v>
      </c>
      <c r="L1479" s="15">
        <f t="shared" si="117"/>
        <v>185064.78808999999</v>
      </c>
      <c r="M1479" s="13" t="str">
        <f t="shared" si="118"/>
        <v>Strategic 3Y</v>
      </c>
      <c r="N1479" s="13" t="str">
        <f t="shared" si="119"/>
        <v>PASS</v>
      </c>
    </row>
    <row r="1480" spans="1:14">
      <c r="A1480" s="11">
        <v>47453</v>
      </c>
      <c r="B1480" s="6" t="s">
        <v>53</v>
      </c>
      <c r="C1480" s="6" t="s">
        <v>1145</v>
      </c>
      <c r="D1480" s="6">
        <v>9</v>
      </c>
      <c r="E1480" s="24">
        <v>215264.65</v>
      </c>
      <c r="F1480" s="6">
        <v>8</v>
      </c>
      <c r="G1480" s="12">
        <v>1.7999999999999999E-2</v>
      </c>
      <c r="H1480" s="12">
        <v>1.7999999999999999E-2</v>
      </c>
      <c r="I1480" s="12">
        <v>-0.01</v>
      </c>
      <c r="J1480" s="16">
        <f t="shared" si="115"/>
        <v>0.125</v>
      </c>
      <c r="K1480" s="15">
        <f t="shared" si="116"/>
        <v>26908.081249999999</v>
      </c>
      <c r="L1480" s="15">
        <f t="shared" si="117"/>
        <v>247769.61214999997</v>
      </c>
      <c r="M1480" s="13" t="str">
        <f t="shared" si="118"/>
        <v>Strategic 3Y</v>
      </c>
      <c r="N1480" s="13" t="str">
        <f t="shared" si="119"/>
        <v>PASS</v>
      </c>
    </row>
    <row r="1481" spans="1:14">
      <c r="A1481" s="11">
        <v>47453</v>
      </c>
      <c r="B1481" s="6" t="s">
        <v>57</v>
      </c>
      <c r="C1481" s="6" t="s">
        <v>1143</v>
      </c>
      <c r="D1481" s="6">
        <v>9</v>
      </c>
      <c r="E1481" s="24">
        <v>335953.08</v>
      </c>
      <c r="F1481" s="6">
        <v>10</v>
      </c>
      <c r="G1481" s="12">
        <v>6.0000000000000001E-3</v>
      </c>
      <c r="H1481" s="12">
        <v>0.01</v>
      </c>
      <c r="I1481" s="12">
        <v>-0.01</v>
      </c>
      <c r="J1481" s="16">
        <f t="shared" si="115"/>
        <v>-9.9999999999999978E-2</v>
      </c>
      <c r="K1481" s="15">
        <f t="shared" si="116"/>
        <v>-33595.307999999997</v>
      </c>
      <c r="L1481" s="15">
        <f t="shared" si="117"/>
        <v>304373.49047999998</v>
      </c>
      <c r="M1481" s="13" t="str">
        <f t="shared" si="118"/>
        <v>Strategic 3Y</v>
      </c>
      <c r="N1481" s="13" t="str">
        <f t="shared" si="119"/>
        <v>PASS</v>
      </c>
    </row>
    <row r="1482" spans="1:14">
      <c r="A1482" s="11">
        <v>47453</v>
      </c>
      <c r="B1482" s="6" t="s">
        <v>57</v>
      </c>
      <c r="C1482" s="6" t="s">
        <v>1144</v>
      </c>
      <c r="D1482" s="6">
        <v>9</v>
      </c>
      <c r="E1482" s="24">
        <v>138700.06</v>
      </c>
      <c r="F1482" s="6">
        <v>10</v>
      </c>
      <c r="G1482" s="12">
        <v>6.0000000000000001E-3</v>
      </c>
      <c r="H1482" s="12">
        <v>-4.0000000000000001E-3</v>
      </c>
      <c r="I1482" s="12">
        <v>-0.01</v>
      </c>
      <c r="J1482" s="16">
        <f t="shared" si="115"/>
        <v>-9.9999999999999978E-2</v>
      </c>
      <c r="K1482" s="15">
        <f t="shared" si="116"/>
        <v>-13870.005999999998</v>
      </c>
      <c r="L1482" s="15">
        <f t="shared" si="117"/>
        <v>123720.45352000001</v>
      </c>
      <c r="M1482" s="13" t="str">
        <f t="shared" si="118"/>
        <v>Strategic 3Y</v>
      </c>
      <c r="N1482" s="13" t="str">
        <f t="shared" si="119"/>
        <v>PASS</v>
      </c>
    </row>
    <row r="1483" spans="1:14">
      <c r="A1483" s="11">
        <v>47453</v>
      </c>
      <c r="B1483" s="6" t="s">
        <v>57</v>
      </c>
      <c r="C1483" s="6" t="s">
        <v>1145</v>
      </c>
      <c r="D1483" s="6">
        <v>9</v>
      </c>
      <c r="E1483" s="24">
        <v>214619.94</v>
      </c>
      <c r="F1483" s="6">
        <v>10</v>
      </c>
      <c r="G1483" s="12">
        <v>6.0000000000000001E-3</v>
      </c>
      <c r="H1483" s="12">
        <v>1.7999999999999999E-2</v>
      </c>
      <c r="I1483" s="12">
        <v>-0.01</v>
      </c>
      <c r="J1483" s="16">
        <f t="shared" si="115"/>
        <v>-9.9999999999999978E-2</v>
      </c>
      <c r="K1483" s="15">
        <f t="shared" si="116"/>
        <v>-21461.993999999995</v>
      </c>
      <c r="L1483" s="15">
        <f t="shared" si="117"/>
        <v>196162.62516</v>
      </c>
      <c r="M1483" s="13" t="str">
        <f t="shared" si="118"/>
        <v>Strategic 3Y</v>
      </c>
      <c r="N1483" s="13" t="str">
        <f t="shared" si="119"/>
        <v>PASS</v>
      </c>
    </row>
    <row r="1484" spans="1:14">
      <c r="A1484" s="11">
        <v>47453</v>
      </c>
      <c r="B1484" s="6" t="s">
        <v>61</v>
      </c>
      <c r="C1484" s="6" t="s">
        <v>1143</v>
      </c>
      <c r="D1484" s="6">
        <v>9</v>
      </c>
      <c r="E1484" s="24">
        <v>361775.96</v>
      </c>
      <c r="F1484" s="6">
        <v>8</v>
      </c>
      <c r="G1484" s="12">
        <v>0</v>
      </c>
      <c r="H1484" s="12">
        <v>0.01</v>
      </c>
      <c r="I1484" s="12">
        <v>-0.01</v>
      </c>
      <c r="J1484" s="16">
        <f t="shared" si="115"/>
        <v>0.125</v>
      </c>
      <c r="K1484" s="15">
        <f t="shared" si="116"/>
        <v>45221.995000000003</v>
      </c>
      <c r="L1484" s="15">
        <f t="shared" si="117"/>
        <v>406997.95500000002</v>
      </c>
      <c r="M1484" s="13" t="str">
        <f t="shared" si="118"/>
        <v>Strategic 3Y</v>
      </c>
      <c r="N1484" s="13" t="str">
        <f t="shared" si="119"/>
        <v>PASS</v>
      </c>
    </row>
    <row r="1485" spans="1:14">
      <c r="A1485" s="11">
        <v>47453</v>
      </c>
      <c r="B1485" s="6" t="s">
        <v>61</v>
      </c>
      <c r="C1485" s="6" t="s">
        <v>1144</v>
      </c>
      <c r="D1485" s="6">
        <v>9</v>
      </c>
      <c r="E1485" s="24">
        <v>123979</v>
      </c>
      <c r="F1485" s="6">
        <v>8</v>
      </c>
      <c r="G1485" s="12">
        <v>0</v>
      </c>
      <c r="H1485" s="12">
        <v>-4.0000000000000001E-3</v>
      </c>
      <c r="I1485" s="12">
        <v>-0.01</v>
      </c>
      <c r="J1485" s="16">
        <f t="shared" si="115"/>
        <v>0.125</v>
      </c>
      <c r="K1485" s="15">
        <f t="shared" si="116"/>
        <v>15497.375</v>
      </c>
      <c r="L1485" s="15">
        <f t="shared" si="117"/>
        <v>137740.66899999999</v>
      </c>
      <c r="M1485" s="13" t="str">
        <f t="shared" si="118"/>
        <v>Strategic 3Y</v>
      </c>
      <c r="N1485" s="13" t="str">
        <f t="shared" si="119"/>
        <v>PASS</v>
      </c>
    </row>
    <row r="1486" spans="1:14">
      <c r="A1486" s="11">
        <v>47453</v>
      </c>
      <c r="B1486" s="6" t="s">
        <v>61</v>
      </c>
      <c r="C1486" s="6" t="s">
        <v>1145</v>
      </c>
      <c r="D1486" s="6">
        <v>9</v>
      </c>
      <c r="E1486" s="24">
        <v>167078.19</v>
      </c>
      <c r="F1486" s="6">
        <v>8</v>
      </c>
      <c r="G1486" s="12">
        <v>0</v>
      </c>
      <c r="H1486" s="12">
        <v>1.7999999999999999E-2</v>
      </c>
      <c r="I1486" s="12">
        <v>-0.01</v>
      </c>
      <c r="J1486" s="16">
        <f t="shared" si="115"/>
        <v>0.125</v>
      </c>
      <c r="K1486" s="15">
        <f t="shared" si="116"/>
        <v>20884.77375</v>
      </c>
      <c r="L1486" s="15">
        <f t="shared" si="117"/>
        <v>189299.58927</v>
      </c>
      <c r="M1486" s="13" t="str">
        <f t="shared" si="118"/>
        <v>Strategic 3Y</v>
      </c>
      <c r="N1486" s="13" t="str">
        <f t="shared" si="119"/>
        <v>PASS</v>
      </c>
    </row>
    <row r="1487" spans="1:14">
      <c r="A1487" s="11">
        <v>47453</v>
      </c>
      <c r="B1487" s="6" t="s">
        <v>65</v>
      </c>
      <c r="C1487" s="6" t="s">
        <v>1143</v>
      </c>
      <c r="D1487" s="6">
        <v>15</v>
      </c>
      <c r="E1487" s="24">
        <v>849638.78</v>
      </c>
      <c r="F1487" s="6">
        <v>16</v>
      </c>
      <c r="G1487" s="12">
        <v>0.02</v>
      </c>
      <c r="H1487" s="12">
        <v>0.01</v>
      </c>
      <c r="I1487" s="12">
        <v>-0.01</v>
      </c>
      <c r="J1487" s="16">
        <f t="shared" si="115"/>
        <v>-6.25E-2</v>
      </c>
      <c r="K1487" s="15">
        <f t="shared" si="116"/>
        <v>-53102.423750000002</v>
      </c>
      <c r="L1487" s="15">
        <f t="shared" si="117"/>
        <v>813529.13185000012</v>
      </c>
      <c r="M1487" s="13" t="str">
        <f t="shared" si="118"/>
        <v>Strategic 3Y</v>
      </c>
      <c r="N1487" s="13" t="str">
        <f t="shared" si="119"/>
        <v>PASS</v>
      </c>
    </row>
    <row r="1488" spans="1:14">
      <c r="A1488" s="11">
        <v>47453</v>
      </c>
      <c r="B1488" s="6" t="s">
        <v>65</v>
      </c>
      <c r="C1488" s="6" t="s">
        <v>1144</v>
      </c>
      <c r="D1488" s="6">
        <v>15</v>
      </c>
      <c r="E1488" s="24">
        <v>270260.78000000003</v>
      </c>
      <c r="F1488" s="6">
        <v>16</v>
      </c>
      <c r="G1488" s="12">
        <v>0.02</v>
      </c>
      <c r="H1488" s="12">
        <v>-4.0000000000000001E-3</v>
      </c>
      <c r="I1488" s="12">
        <v>-0.01</v>
      </c>
      <c r="J1488" s="16">
        <f t="shared" si="115"/>
        <v>-6.25E-2</v>
      </c>
      <c r="K1488" s="15">
        <f t="shared" si="116"/>
        <v>-16891.298750000002</v>
      </c>
      <c r="L1488" s="15">
        <f t="shared" si="117"/>
        <v>254991.04593000002</v>
      </c>
      <c r="M1488" s="13" t="str">
        <f t="shared" si="118"/>
        <v>Strategic 3Y</v>
      </c>
      <c r="N1488" s="13" t="str">
        <f t="shared" si="119"/>
        <v>PASS</v>
      </c>
    </row>
    <row r="1489" spans="1:14">
      <c r="A1489" s="11">
        <v>47453</v>
      </c>
      <c r="B1489" s="6" t="s">
        <v>65</v>
      </c>
      <c r="C1489" s="6" t="s">
        <v>1145</v>
      </c>
      <c r="D1489" s="6">
        <v>15</v>
      </c>
      <c r="E1489" s="24">
        <v>368101.96</v>
      </c>
      <c r="F1489" s="6">
        <v>16</v>
      </c>
      <c r="G1489" s="12">
        <v>0.02</v>
      </c>
      <c r="H1489" s="12">
        <v>1.7999999999999999E-2</v>
      </c>
      <c r="I1489" s="12">
        <v>-0.01</v>
      </c>
      <c r="J1489" s="16">
        <f t="shared" si="115"/>
        <v>-6.25E-2</v>
      </c>
      <c r="K1489" s="15">
        <f t="shared" si="116"/>
        <v>-23006.372500000001</v>
      </c>
      <c r="L1489" s="15">
        <f t="shared" si="117"/>
        <v>355402.44238000002</v>
      </c>
      <c r="M1489" s="13" t="str">
        <f t="shared" si="118"/>
        <v>Strategic 3Y</v>
      </c>
      <c r="N1489" s="13" t="str">
        <f t="shared" si="119"/>
        <v>PASS</v>
      </c>
    </row>
    <row r="1490" spans="1:14">
      <c r="A1490" s="11">
        <v>47453</v>
      </c>
      <c r="B1490" s="6" t="s">
        <v>68</v>
      </c>
      <c r="C1490" s="6" t="s">
        <v>1143</v>
      </c>
      <c r="D1490" s="6">
        <v>19</v>
      </c>
      <c r="E1490" s="24">
        <v>847499.12</v>
      </c>
      <c r="F1490" s="6">
        <v>18</v>
      </c>
      <c r="G1490" s="12">
        <v>0</v>
      </c>
      <c r="H1490" s="12">
        <v>0.01</v>
      </c>
      <c r="I1490" s="12">
        <v>-0.01</v>
      </c>
      <c r="J1490" s="16">
        <f t="shared" si="115"/>
        <v>5.555555555555558E-2</v>
      </c>
      <c r="K1490" s="15">
        <f t="shared" si="116"/>
        <v>47083.284444444464</v>
      </c>
      <c r="L1490" s="15">
        <f t="shared" si="117"/>
        <v>894582.40444444446</v>
      </c>
      <c r="M1490" s="13" t="str">
        <f t="shared" si="118"/>
        <v>Strategic 3Y</v>
      </c>
      <c r="N1490" s="13" t="str">
        <f t="shared" si="119"/>
        <v>PASS</v>
      </c>
    </row>
    <row r="1491" spans="1:14">
      <c r="A1491" s="11">
        <v>47453</v>
      </c>
      <c r="B1491" s="6" t="s">
        <v>68</v>
      </c>
      <c r="C1491" s="6" t="s">
        <v>1144</v>
      </c>
      <c r="D1491" s="6">
        <v>19</v>
      </c>
      <c r="E1491" s="24">
        <v>265577.59000000003</v>
      </c>
      <c r="F1491" s="6">
        <v>18</v>
      </c>
      <c r="G1491" s="12">
        <v>0</v>
      </c>
      <c r="H1491" s="12">
        <v>-4.0000000000000001E-3</v>
      </c>
      <c r="I1491" s="12">
        <v>-0.01</v>
      </c>
      <c r="J1491" s="16">
        <f t="shared" si="115"/>
        <v>5.555555555555558E-2</v>
      </c>
      <c r="K1491" s="15">
        <f t="shared" si="116"/>
        <v>14754.310555555563</v>
      </c>
      <c r="L1491" s="15">
        <f t="shared" si="117"/>
        <v>276613.81429555558</v>
      </c>
      <c r="M1491" s="13" t="str">
        <f t="shared" si="118"/>
        <v>Strategic 3Y</v>
      </c>
      <c r="N1491" s="13" t="str">
        <f t="shared" si="119"/>
        <v>PASS</v>
      </c>
    </row>
    <row r="1492" spans="1:14">
      <c r="A1492" s="11">
        <v>47453</v>
      </c>
      <c r="B1492" s="6" t="s">
        <v>68</v>
      </c>
      <c r="C1492" s="6" t="s">
        <v>1145</v>
      </c>
      <c r="D1492" s="6">
        <v>19</v>
      </c>
      <c r="E1492" s="24">
        <v>384073.39</v>
      </c>
      <c r="F1492" s="6">
        <v>18</v>
      </c>
      <c r="G1492" s="12">
        <v>0</v>
      </c>
      <c r="H1492" s="12">
        <v>1.7999999999999999E-2</v>
      </c>
      <c r="I1492" s="12">
        <v>-0.01</v>
      </c>
      <c r="J1492" s="16">
        <f t="shared" si="115"/>
        <v>5.555555555555558E-2</v>
      </c>
      <c r="K1492" s="15">
        <f t="shared" si="116"/>
        <v>21337.410555555565</v>
      </c>
      <c r="L1492" s="15">
        <f t="shared" si="117"/>
        <v>408483.38767555554</v>
      </c>
      <c r="M1492" s="13" t="str">
        <f t="shared" si="118"/>
        <v>Strategic 3Y</v>
      </c>
      <c r="N1492" s="13" t="str">
        <f t="shared" si="119"/>
        <v>PASS</v>
      </c>
    </row>
    <row r="1493" spans="1:14">
      <c r="A1493" s="11">
        <v>47453</v>
      </c>
      <c r="B1493" s="6" t="s">
        <v>71</v>
      </c>
      <c r="C1493" s="6" t="s">
        <v>1143</v>
      </c>
      <c r="D1493" s="6">
        <v>13</v>
      </c>
      <c r="E1493" s="24">
        <v>555520.97</v>
      </c>
      <c r="F1493" s="6">
        <v>14</v>
      </c>
      <c r="G1493" s="12">
        <v>8.0000000000000002E-3</v>
      </c>
      <c r="H1493" s="12">
        <v>0.01</v>
      </c>
      <c r="I1493" s="12">
        <v>-0.01</v>
      </c>
      <c r="J1493" s="16">
        <f t="shared" si="115"/>
        <v>-7.1428571428571397E-2</v>
      </c>
      <c r="K1493" s="15">
        <f t="shared" si="116"/>
        <v>-39680.069285714264</v>
      </c>
      <c r="L1493" s="15">
        <f t="shared" si="117"/>
        <v>520285.06847428571</v>
      </c>
      <c r="M1493" s="13" t="str">
        <f t="shared" si="118"/>
        <v>Strategic 3Y</v>
      </c>
      <c r="N1493" s="13" t="str">
        <f t="shared" si="119"/>
        <v>PASS</v>
      </c>
    </row>
    <row r="1494" spans="1:14">
      <c r="A1494" s="11">
        <v>47453</v>
      </c>
      <c r="B1494" s="6" t="s">
        <v>71</v>
      </c>
      <c r="C1494" s="6" t="s">
        <v>1144</v>
      </c>
      <c r="D1494" s="6">
        <v>13</v>
      </c>
      <c r="E1494" s="24">
        <v>195435.88</v>
      </c>
      <c r="F1494" s="6">
        <v>14</v>
      </c>
      <c r="G1494" s="12">
        <v>8.0000000000000002E-3</v>
      </c>
      <c r="H1494" s="12">
        <v>-4.0000000000000001E-3</v>
      </c>
      <c r="I1494" s="12">
        <v>-0.01</v>
      </c>
      <c r="J1494" s="16">
        <f t="shared" si="115"/>
        <v>-7.1428571428571397E-2</v>
      </c>
      <c r="K1494" s="15">
        <f t="shared" si="116"/>
        <v>-13959.705714285708</v>
      </c>
      <c r="L1494" s="15">
        <f t="shared" si="117"/>
        <v>180303.55900571428</v>
      </c>
      <c r="M1494" s="13" t="str">
        <f t="shared" si="118"/>
        <v>Strategic 3Y</v>
      </c>
      <c r="N1494" s="13" t="str">
        <f t="shared" si="119"/>
        <v>PASS</v>
      </c>
    </row>
    <row r="1495" spans="1:14">
      <c r="A1495" s="11">
        <v>47453</v>
      </c>
      <c r="B1495" s="6" t="s">
        <v>71</v>
      </c>
      <c r="C1495" s="6" t="s">
        <v>1145</v>
      </c>
      <c r="D1495" s="6">
        <v>13</v>
      </c>
      <c r="E1495" s="24">
        <v>249605.18</v>
      </c>
      <c r="F1495" s="6">
        <v>14</v>
      </c>
      <c r="G1495" s="12">
        <v>8.0000000000000002E-3</v>
      </c>
      <c r="H1495" s="12">
        <v>1.7999999999999999E-2</v>
      </c>
      <c r="I1495" s="12">
        <v>-0.01</v>
      </c>
      <c r="J1495" s="16">
        <f t="shared" si="115"/>
        <v>-7.1428571428571397E-2</v>
      </c>
      <c r="K1495" s="15">
        <f t="shared" si="116"/>
        <v>-17828.941428571419</v>
      </c>
      <c r="L1495" s="15">
        <f t="shared" si="117"/>
        <v>235769.92145142858</v>
      </c>
      <c r="M1495" s="13" t="str">
        <f t="shared" si="118"/>
        <v>Strategic 3Y</v>
      </c>
      <c r="N1495" s="13" t="str">
        <f t="shared" si="119"/>
        <v>PASS</v>
      </c>
    </row>
    <row r="1496" spans="1:14">
      <c r="A1496" s="11">
        <v>47453</v>
      </c>
      <c r="B1496" s="6" t="s">
        <v>74</v>
      </c>
      <c r="C1496" s="6" t="s">
        <v>1143</v>
      </c>
      <c r="D1496" s="6">
        <v>62</v>
      </c>
      <c r="E1496" s="24">
        <v>1677983.73</v>
      </c>
      <c r="F1496" s="6">
        <v>57</v>
      </c>
      <c r="G1496" s="12">
        <v>0.01</v>
      </c>
      <c r="H1496" s="12">
        <v>0.01</v>
      </c>
      <c r="I1496" s="12">
        <v>-0.01</v>
      </c>
      <c r="J1496" s="16">
        <f t="shared" si="115"/>
        <v>8.7719298245614086E-2</v>
      </c>
      <c r="K1496" s="15">
        <f t="shared" si="116"/>
        <v>147191.55526315799</v>
      </c>
      <c r="L1496" s="15">
        <f t="shared" si="117"/>
        <v>1841955.1225631579</v>
      </c>
      <c r="M1496" s="13" t="str">
        <f t="shared" si="118"/>
        <v>Strategic 3Y</v>
      </c>
      <c r="N1496" s="13" t="str">
        <f t="shared" si="119"/>
        <v>PASS</v>
      </c>
    </row>
    <row r="1497" spans="1:14">
      <c r="A1497" s="11">
        <v>47453</v>
      </c>
      <c r="B1497" s="6" t="s">
        <v>74</v>
      </c>
      <c r="C1497" s="6" t="s">
        <v>1144</v>
      </c>
      <c r="D1497" s="6">
        <v>62</v>
      </c>
      <c r="E1497" s="24">
        <v>1026056.48</v>
      </c>
      <c r="F1497" s="6">
        <v>57</v>
      </c>
      <c r="G1497" s="12">
        <v>0.01</v>
      </c>
      <c r="H1497" s="12">
        <v>-4.0000000000000001E-3</v>
      </c>
      <c r="I1497" s="12">
        <v>-0.01</v>
      </c>
      <c r="J1497" s="16">
        <f t="shared" si="115"/>
        <v>8.7719298245614086E-2</v>
      </c>
      <c r="K1497" s="15">
        <f t="shared" si="116"/>
        <v>90004.954385964957</v>
      </c>
      <c r="L1497" s="15">
        <f t="shared" si="117"/>
        <v>1111957.2084659648</v>
      </c>
      <c r="M1497" s="13" t="str">
        <f t="shared" si="118"/>
        <v>Strategic 3Y</v>
      </c>
      <c r="N1497" s="13" t="str">
        <f t="shared" si="119"/>
        <v>PASS</v>
      </c>
    </row>
    <row r="1498" spans="1:14">
      <c r="A1498" s="11">
        <v>47453</v>
      </c>
      <c r="B1498" s="6" t="s">
        <v>74</v>
      </c>
      <c r="C1498" s="6" t="s">
        <v>1145</v>
      </c>
      <c r="D1498" s="6">
        <v>62</v>
      </c>
      <c r="E1498" s="24">
        <v>1434576.63</v>
      </c>
      <c r="F1498" s="6">
        <v>57</v>
      </c>
      <c r="G1498" s="12">
        <v>0.01</v>
      </c>
      <c r="H1498" s="12">
        <v>1.7999999999999999E-2</v>
      </c>
      <c r="I1498" s="12">
        <v>-0.01</v>
      </c>
      <c r="J1498" s="16">
        <f t="shared" si="115"/>
        <v>8.7719298245614086E-2</v>
      </c>
      <c r="K1498" s="15">
        <f t="shared" si="116"/>
        <v>125840.05526315796</v>
      </c>
      <c r="L1498" s="15">
        <f t="shared" si="117"/>
        <v>1586239.0646031578</v>
      </c>
      <c r="M1498" s="13" t="str">
        <f t="shared" si="118"/>
        <v>Strategic 3Y</v>
      </c>
      <c r="N1498" s="13" t="str">
        <f t="shared" si="119"/>
        <v>PASS</v>
      </c>
    </row>
    <row r="1499" spans="1:14">
      <c r="A1499" s="11">
        <v>47453</v>
      </c>
      <c r="B1499" s="6" t="s">
        <v>77</v>
      </c>
      <c r="C1499" s="6" t="s">
        <v>1143</v>
      </c>
      <c r="D1499" s="6">
        <v>16</v>
      </c>
      <c r="E1499" s="24">
        <v>686303.66</v>
      </c>
      <c r="F1499" s="6">
        <v>15</v>
      </c>
      <c r="G1499" s="12">
        <v>6.0000000000000001E-3</v>
      </c>
      <c r="H1499" s="12">
        <v>0.01</v>
      </c>
      <c r="I1499" s="12">
        <v>-0.01</v>
      </c>
      <c r="J1499" s="16">
        <f t="shared" si="115"/>
        <v>6.6666666666666652E-2</v>
      </c>
      <c r="K1499" s="15">
        <f t="shared" si="116"/>
        <v>45753.577333333327</v>
      </c>
      <c r="L1499" s="15">
        <f t="shared" si="117"/>
        <v>736175.05929333332</v>
      </c>
      <c r="M1499" s="13" t="str">
        <f t="shared" si="118"/>
        <v>Strategic 3Y</v>
      </c>
      <c r="N1499" s="13" t="str">
        <f t="shared" si="119"/>
        <v>PASS</v>
      </c>
    </row>
    <row r="1500" spans="1:14">
      <c r="A1500" s="11">
        <v>47453</v>
      </c>
      <c r="B1500" s="6" t="s">
        <v>77</v>
      </c>
      <c r="C1500" s="6" t="s">
        <v>1144</v>
      </c>
      <c r="D1500" s="6">
        <v>16</v>
      </c>
      <c r="E1500" s="24">
        <v>265191.89</v>
      </c>
      <c r="F1500" s="6">
        <v>15</v>
      </c>
      <c r="G1500" s="12">
        <v>6.0000000000000001E-3</v>
      </c>
      <c r="H1500" s="12">
        <v>-4.0000000000000001E-3</v>
      </c>
      <c r="I1500" s="12">
        <v>-0.01</v>
      </c>
      <c r="J1500" s="16">
        <f t="shared" si="115"/>
        <v>6.6666666666666652E-2</v>
      </c>
      <c r="K1500" s="15">
        <f t="shared" si="116"/>
        <v>17679.459333333329</v>
      </c>
      <c r="L1500" s="15">
        <f t="shared" si="117"/>
        <v>280749.8142133333</v>
      </c>
      <c r="M1500" s="13" t="str">
        <f t="shared" si="118"/>
        <v>Strategic 3Y</v>
      </c>
      <c r="N1500" s="13" t="str">
        <f t="shared" si="119"/>
        <v>PASS</v>
      </c>
    </row>
    <row r="1501" spans="1:14">
      <c r="A1501" s="11">
        <v>47453</v>
      </c>
      <c r="B1501" s="6" t="s">
        <v>77</v>
      </c>
      <c r="C1501" s="6" t="s">
        <v>1145</v>
      </c>
      <c r="D1501" s="6">
        <v>16</v>
      </c>
      <c r="E1501" s="24">
        <v>367934.55</v>
      </c>
      <c r="F1501" s="6">
        <v>15</v>
      </c>
      <c r="G1501" s="12">
        <v>6.0000000000000001E-3</v>
      </c>
      <c r="H1501" s="12">
        <v>1.7999999999999999E-2</v>
      </c>
      <c r="I1501" s="12">
        <v>-0.01</v>
      </c>
      <c r="J1501" s="16">
        <f t="shared" si="115"/>
        <v>6.6666666666666652E-2</v>
      </c>
      <c r="K1501" s="15">
        <f t="shared" si="116"/>
        <v>24528.969999999994</v>
      </c>
      <c r="L1501" s="15">
        <f t="shared" si="117"/>
        <v>397614.60369999998</v>
      </c>
      <c r="M1501" s="13" t="str">
        <f t="shared" si="118"/>
        <v>Strategic 3Y</v>
      </c>
      <c r="N1501" s="13" t="str">
        <f t="shared" si="119"/>
        <v>PASS</v>
      </c>
    </row>
    <row r="1502" spans="1:14">
      <c r="A1502" s="11">
        <v>47453</v>
      </c>
      <c r="B1502" s="6" t="s">
        <v>80</v>
      </c>
      <c r="C1502" s="6" t="s">
        <v>1143</v>
      </c>
      <c r="D1502" s="6">
        <v>18</v>
      </c>
      <c r="E1502" s="24">
        <v>881385.21</v>
      </c>
      <c r="F1502" s="6">
        <v>18</v>
      </c>
      <c r="G1502" s="12">
        <v>4.0000000000000001E-3</v>
      </c>
      <c r="H1502" s="12">
        <v>0.01</v>
      </c>
      <c r="I1502" s="12">
        <v>-0.01</v>
      </c>
      <c r="J1502" s="16">
        <f t="shared" si="115"/>
        <v>0</v>
      </c>
      <c r="K1502" s="15">
        <f t="shared" si="116"/>
        <v>0</v>
      </c>
      <c r="L1502" s="15">
        <f t="shared" si="117"/>
        <v>884910.75083999999</v>
      </c>
      <c r="M1502" s="13" t="str">
        <f t="shared" si="118"/>
        <v>Strategic 3Y</v>
      </c>
      <c r="N1502" s="13" t="str">
        <f t="shared" si="119"/>
        <v>PASS</v>
      </c>
    </row>
    <row r="1503" spans="1:14">
      <c r="A1503" s="11">
        <v>47453</v>
      </c>
      <c r="B1503" s="6" t="s">
        <v>80</v>
      </c>
      <c r="C1503" s="6" t="s">
        <v>1144</v>
      </c>
      <c r="D1503" s="6">
        <v>18</v>
      </c>
      <c r="E1503" s="24">
        <v>304242.84999999998</v>
      </c>
      <c r="F1503" s="6">
        <v>18</v>
      </c>
      <c r="G1503" s="12">
        <v>4.0000000000000001E-3</v>
      </c>
      <c r="H1503" s="12">
        <v>-4.0000000000000001E-3</v>
      </c>
      <c r="I1503" s="12">
        <v>-0.01</v>
      </c>
      <c r="J1503" s="16">
        <f t="shared" si="115"/>
        <v>0</v>
      </c>
      <c r="K1503" s="15">
        <f t="shared" si="116"/>
        <v>0</v>
      </c>
      <c r="L1503" s="15">
        <f t="shared" si="117"/>
        <v>301200.4215</v>
      </c>
      <c r="M1503" s="13" t="str">
        <f t="shared" si="118"/>
        <v>Strategic 3Y</v>
      </c>
      <c r="N1503" s="13" t="str">
        <f t="shared" si="119"/>
        <v>PASS</v>
      </c>
    </row>
    <row r="1504" spans="1:14">
      <c r="A1504" s="11">
        <v>47453</v>
      </c>
      <c r="B1504" s="6" t="s">
        <v>80</v>
      </c>
      <c r="C1504" s="6" t="s">
        <v>1145</v>
      </c>
      <c r="D1504" s="6">
        <v>18</v>
      </c>
      <c r="E1504" s="24">
        <v>433737.16</v>
      </c>
      <c r="F1504" s="6">
        <v>18</v>
      </c>
      <c r="G1504" s="12">
        <v>4.0000000000000001E-3</v>
      </c>
      <c r="H1504" s="12">
        <v>1.7999999999999999E-2</v>
      </c>
      <c r="I1504" s="12">
        <v>-0.01</v>
      </c>
      <c r="J1504" s="16">
        <f t="shared" si="115"/>
        <v>0</v>
      </c>
      <c r="K1504" s="15">
        <f t="shared" si="116"/>
        <v>0</v>
      </c>
      <c r="L1504" s="15">
        <f t="shared" si="117"/>
        <v>438942.00591999997</v>
      </c>
      <c r="M1504" s="13" t="str">
        <f t="shared" si="118"/>
        <v>Strategic 3Y</v>
      </c>
      <c r="N1504" s="13" t="str">
        <f t="shared" si="119"/>
        <v>PASS</v>
      </c>
    </row>
    <row r="1505" spans="1:14">
      <c r="A1505" s="11">
        <v>47453</v>
      </c>
      <c r="B1505" s="6" t="s">
        <v>82</v>
      </c>
      <c r="C1505" s="6" t="s">
        <v>1143</v>
      </c>
      <c r="D1505" s="6">
        <v>21</v>
      </c>
      <c r="E1505" s="24">
        <v>994460.09</v>
      </c>
      <c r="F1505" s="6">
        <v>17</v>
      </c>
      <c r="G1505" s="12">
        <v>1.4999999999999999E-2</v>
      </c>
      <c r="H1505" s="12">
        <v>0.01</v>
      </c>
      <c r="I1505" s="12">
        <v>-0.01</v>
      </c>
      <c r="J1505" s="16">
        <f t="shared" si="115"/>
        <v>0.23529411764705888</v>
      </c>
      <c r="K1505" s="15">
        <f t="shared" si="116"/>
        <v>233990.60941176474</v>
      </c>
      <c r="L1505" s="15">
        <f t="shared" si="117"/>
        <v>1243367.6007617647</v>
      </c>
      <c r="M1505" s="13" t="str">
        <f t="shared" si="118"/>
        <v>Strategic 3Y</v>
      </c>
      <c r="N1505" s="13" t="str">
        <f t="shared" si="119"/>
        <v>PASS</v>
      </c>
    </row>
    <row r="1506" spans="1:14">
      <c r="A1506" s="11">
        <v>47453</v>
      </c>
      <c r="B1506" s="6" t="s">
        <v>82</v>
      </c>
      <c r="C1506" s="6" t="s">
        <v>1144</v>
      </c>
      <c r="D1506" s="6">
        <v>21</v>
      </c>
      <c r="E1506" s="24">
        <v>379306.03</v>
      </c>
      <c r="F1506" s="6">
        <v>17</v>
      </c>
      <c r="G1506" s="12">
        <v>1.4999999999999999E-2</v>
      </c>
      <c r="H1506" s="12">
        <v>-4.0000000000000001E-3</v>
      </c>
      <c r="I1506" s="12">
        <v>-0.01</v>
      </c>
      <c r="J1506" s="16">
        <f t="shared" si="115"/>
        <v>0.23529411764705888</v>
      </c>
      <c r="K1506" s="15">
        <f t="shared" si="116"/>
        <v>89248.477647058855</v>
      </c>
      <c r="L1506" s="15">
        <f t="shared" si="117"/>
        <v>468933.81367705885</v>
      </c>
      <c r="M1506" s="13" t="str">
        <f t="shared" si="118"/>
        <v>Strategic 3Y</v>
      </c>
      <c r="N1506" s="13" t="str">
        <f t="shared" si="119"/>
        <v>PASS</v>
      </c>
    </row>
    <row r="1507" spans="1:14">
      <c r="A1507" s="11">
        <v>47453</v>
      </c>
      <c r="B1507" s="6" t="s">
        <v>82</v>
      </c>
      <c r="C1507" s="6" t="s">
        <v>1145</v>
      </c>
      <c r="D1507" s="6">
        <v>21</v>
      </c>
      <c r="E1507" s="24">
        <v>558455.93000000005</v>
      </c>
      <c r="F1507" s="6">
        <v>17</v>
      </c>
      <c r="G1507" s="12">
        <v>1.4999999999999999E-2</v>
      </c>
      <c r="H1507" s="12">
        <v>1.7999999999999999E-2</v>
      </c>
      <c r="I1507" s="12">
        <v>-0.01</v>
      </c>
      <c r="J1507" s="16">
        <f t="shared" si="115"/>
        <v>0.23529411764705888</v>
      </c>
      <c r="K1507" s="15">
        <f t="shared" si="116"/>
        <v>131401.39529411768</v>
      </c>
      <c r="L1507" s="15">
        <f t="shared" si="117"/>
        <v>702701.81168411765</v>
      </c>
      <c r="M1507" s="13" t="str">
        <f t="shared" si="118"/>
        <v>Strategic 3Y</v>
      </c>
      <c r="N1507" s="13" t="str">
        <f t="shared" si="119"/>
        <v>PASS</v>
      </c>
    </row>
    <row r="1508" spans="1:14">
      <c r="A1508" s="11">
        <v>47453</v>
      </c>
      <c r="B1508" s="6" t="s">
        <v>83</v>
      </c>
      <c r="C1508" s="6" t="s">
        <v>1143</v>
      </c>
      <c r="D1508" s="6">
        <v>24</v>
      </c>
      <c r="E1508" s="24">
        <v>1019046.44</v>
      </c>
      <c r="F1508" s="6">
        <v>21</v>
      </c>
      <c r="G1508" s="12">
        <v>5.0000000000000001E-3</v>
      </c>
      <c r="H1508" s="12">
        <v>0.01</v>
      </c>
      <c r="I1508" s="12">
        <v>-0.01</v>
      </c>
      <c r="J1508" s="16">
        <f t="shared" si="115"/>
        <v>0.14285714285714279</v>
      </c>
      <c r="K1508" s="15">
        <f t="shared" si="116"/>
        <v>145578.0628571428</v>
      </c>
      <c r="L1508" s="15">
        <f t="shared" si="117"/>
        <v>1169719.7350571428</v>
      </c>
      <c r="M1508" s="13" t="str">
        <f t="shared" si="118"/>
        <v>Strategic 3Y</v>
      </c>
      <c r="N1508" s="13" t="str">
        <f t="shared" si="119"/>
        <v>PASS</v>
      </c>
    </row>
    <row r="1509" spans="1:14">
      <c r="A1509" s="11">
        <v>47453</v>
      </c>
      <c r="B1509" s="6" t="s">
        <v>83</v>
      </c>
      <c r="C1509" s="6" t="s">
        <v>1144</v>
      </c>
      <c r="D1509" s="6">
        <v>24</v>
      </c>
      <c r="E1509" s="24">
        <v>366480.16</v>
      </c>
      <c r="F1509" s="6">
        <v>21</v>
      </c>
      <c r="G1509" s="12">
        <v>5.0000000000000001E-3</v>
      </c>
      <c r="H1509" s="12">
        <v>-4.0000000000000001E-3</v>
      </c>
      <c r="I1509" s="12">
        <v>-0.01</v>
      </c>
      <c r="J1509" s="16">
        <f t="shared" si="115"/>
        <v>0.14285714285714279</v>
      </c>
      <c r="K1509" s="15">
        <f t="shared" si="116"/>
        <v>52354.308571428548</v>
      </c>
      <c r="L1509" s="15">
        <f t="shared" si="117"/>
        <v>415536.14713142847</v>
      </c>
      <c r="M1509" s="13" t="str">
        <f t="shared" si="118"/>
        <v>Strategic 3Y</v>
      </c>
      <c r="N1509" s="13" t="str">
        <f t="shared" si="119"/>
        <v>PASS</v>
      </c>
    </row>
    <row r="1510" spans="1:14">
      <c r="A1510" s="11">
        <v>47453</v>
      </c>
      <c r="B1510" s="6" t="s">
        <v>83</v>
      </c>
      <c r="C1510" s="6" t="s">
        <v>1145</v>
      </c>
      <c r="D1510" s="6">
        <v>24</v>
      </c>
      <c r="E1510" s="24">
        <v>557453.48</v>
      </c>
      <c r="F1510" s="6">
        <v>21</v>
      </c>
      <c r="G1510" s="12">
        <v>5.0000000000000001E-3</v>
      </c>
      <c r="H1510" s="12">
        <v>1.7999999999999999E-2</v>
      </c>
      <c r="I1510" s="12">
        <v>-0.01</v>
      </c>
      <c r="J1510" s="16">
        <f t="shared" si="115"/>
        <v>0.14285714285714279</v>
      </c>
      <c r="K1510" s="15">
        <f t="shared" si="116"/>
        <v>79636.211428571391</v>
      </c>
      <c r="L1510" s="15">
        <f t="shared" si="117"/>
        <v>644336.58666857134</v>
      </c>
      <c r="M1510" s="13" t="str">
        <f t="shared" si="118"/>
        <v>Strategic 3Y</v>
      </c>
      <c r="N1510" s="13" t="str">
        <f t="shared" si="119"/>
        <v>PASS</v>
      </c>
    </row>
    <row r="1511" spans="1:14">
      <c r="A1511" s="11">
        <v>47453</v>
      </c>
      <c r="B1511" s="6" t="s">
        <v>84</v>
      </c>
      <c r="C1511" s="6" t="s">
        <v>1143</v>
      </c>
      <c r="D1511" s="6">
        <v>28</v>
      </c>
      <c r="E1511" s="24">
        <v>1206906.77</v>
      </c>
      <c r="F1511" s="6">
        <v>26</v>
      </c>
      <c r="G1511" s="12">
        <v>1.2E-2</v>
      </c>
      <c r="H1511" s="12">
        <v>0.01</v>
      </c>
      <c r="I1511" s="12">
        <v>-0.01</v>
      </c>
      <c r="J1511" s="16">
        <f t="shared" si="115"/>
        <v>7.6923076923076872E-2</v>
      </c>
      <c r="K1511" s="15">
        <f t="shared" si="116"/>
        <v>92838.982307692248</v>
      </c>
      <c r="L1511" s="15">
        <f t="shared" si="117"/>
        <v>1314228.6335476923</v>
      </c>
      <c r="M1511" s="13" t="str">
        <f t="shared" si="118"/>
        <v>Strategic 3Y</v>
      </c>
      <c r="N1511" s="13" t="str">
        <f t="shared" si="119"/>
        <v>PASS</v>
      </c>
    </row>
    <row r="1512" spans="1:14">
      <c r="A1512" s="11">
        <v>47453</v>
      </c>
      <c r="B1512" s="6" t="s">
        <v>84</v>
      </c>
      <c r="C1512" s="6" t="s">
        <v>1144</v>
      </c>
      <c r="D1512" s="6">
        <v>28</v>
      </c>
      <c r="E1512" s="24">
        <v>451099.28</v>
      </c>
      <c r="F1512" s="6">
        <v>26</v>
      </c>
      <c r="G1512" s="12">
        <v>1.2E-2</v>
      </c>
      <c r="H1512" s="12">
        <v>-4.0000000000000001E-3</v>
      </c>
      <c r="I1512" s="12">
        <v>-0.01</v>
      </c>
      <c r="J1512" s="16">
        <f t="shared" si="115"/>
        <v>7.6923076923076872E-2</v>
      </c>
      <c r="K1512" s="15">
        <f t="shared" si="116"/>
        <v>34699.944615384593</v>
      </c>
      <c r="L1512" s="15">
        <f t="shared" si="117"/>
        <v>484897.0260553846</v>
      </c>
      <c r="M1512" s="13" t="str">
        <f t="shared" si="118"/>
        <v>Strategic 3Y</v>
      </c>
      <c r="N1512" s="13" t="str">
        <f t="shared" si="119"/>
        <v>PASS</v>
      </c>
    </row>
    <row r="1513" spans="1:14">
      <c r="A1513" s="11">
        <v>47453</v>
      </c>
      <c r="B1513" s="6" t="s">
        <v>84</v>
      </c>
      <c r="C1513" s="6" t="s">
        <v>1145</v>
      </c>
      <c r="D1513" s="6">
        <v>28</v>
      </c>
      <c r="E1513" s="24">
        <v>737286.62</v>
      </c>
      <c r="F1513" s="6">
        <v>26</v>
      </c>
      <c r="G1513" s="12">
        <v>1.2E-2</v>
      </c>
      <c r="H1513" s="12">
        <v>1.7999999999999999E-2</v>
      </c>
      <c r="I1513" s="12">
        <v>-0.01</v>
      </c>
      <c r="J1513" s="16">
        <f t="shared" si="115"/>
        <v>7.6923076923076872E-2</v>
      </c>
      <c r="K1513" s="15">
        <f t="shared" si="116"/>
        <v>56714.355384615345</v>
      </c>
      <c r="L1513" s="15">
        <f t="shared" si="117"/>
        <v>808746.70778461534</v>
      </c>
      <c r="M1513" s="13" t="str">
        <f t="shared" si="118"/>
        <v>Strategic 3Y</v>
      </c>
      <c r="N1513" s="13" t="str">
        <f t="shared" si="119"/>
        <v>PASS</v>
      </c>
    </row>
  </sheetData>
  <conditionalFormatting sqref="N2:N1513">
    <cfRule type="containsText" dxfId="27" priority="1" operator="containsText" text="PASS"/>
    <cfRule type="containsText" dxfId="26" priority="2" operator="containsText" text="FAIL"/>
    <cfRule type="containsText" dxfId="25" priority="3" operator="containsText" text="CHECK"/>
    <cfRule type="containsText" dxfId="24" priority="4" operator="containsText" text="INVESTIGATE"/>
  </conditionalFormatting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05"/>
  <sheetViews>
    <sheetView showGridLines="0" workbookViewId="0"/>
  </sheetViews>
  <sheetFormatPr baseColWidth="10" defaultColWidth="8.83203125" defaultRowHeight="14"/>
  <cols>
    <col min="1" max="1" width="12" customWidth="1"/>
    <col min="2" max="2" width="10" customWidth="1"/>
    <col min="3" max="4" width="16" customWidth="1"/>
    <col min="5" max="5" width="12" customWidth="1"/>
    <col min="6" max="6" width="19" customWidth="1"/>
    <col min="7" max="7" width="17" customWidth="1"/>
    <col min="8" max="8" width="22" customWidth="1"/>
    <col min="9" max="9" width="18" customWidth="1"/>
  </cols>
  <sheetData>
    <row r="1" spans="1:9" ht="30" customHeight="1">
      <c r="A1" s="2" t="s">
        <v>1159</v>
      </c>
      <c r="B1" s="3" t="s">
        <v>48</v>
      </c>
      <c r="C1" s="3" t="s">
        <v>1171</v>
      </c>
      <c r="D1" s="3" t="s">
        <v>1172</v>
      </c>
      <c r="E1" s="3" t="s">
        <v>1173</v>
      </c>
      <c r="F1" s="3" t="s">
        <v>1174</v>
      </c>
      <c r="G1" s="3" t="s">
        <v>1175</v>
      </c>
      <c r="H1" s="3" t="s">
        <v>1176</v>
      </c>
      <c r="I1" s="4" t="s">
        <v>1177</v>
      </c>
    </row>
    <row r="2" spans="1:9">
      <c r="A2" s="11">
        <v>46204</v>
      </c>
      <c r="B2" s="6" t="s">
        <v>53</v>
      </c>
      <c r="C2" s="25">
        <v>0</v>
      </c>
      <c r="D2" s="25">
        <v>0</v>
      </c>
      <c r="E2" s="25">
        <v>8</v>
      </c>
      <c r="F2" s="14">
        <f>E2*1</f>
        <v>8</v>
      </c>
      <c r="G2" s="14">
        <f t="shared" ref="G2:G65" si="0">F2+C2-D2</f>
        <v>8</v>
      </c>
      <c r="H2" s="6" t="s">
        <v>1178</v>
      </c>
      <c r="I2" s="13" t="str">
        <f t="shared" ref="I2:I65" si="1">IF(AND(F2&gt;=0,G2&gt;=0,G2=F2+C2-D2),"PASS","FAIL")</f>
        <v>PASS</v>
      </c>
    </row>
    <row r="3" spans="1:9">
      <c r="A3" s="11">
        <v>46235</v>
      </c>
      <c r="B3" s="6" t="s">
        <v>53</v>
      </c>
      <c r="C3" s="25">
        <v>0</v>
      </c>
      <c r="D3" s="25">
        <v>0</v>
      </c>
      <c r="E3" s="25"/>
      <c r="F3" s="14">
        <f t="shared" ref="F3:F43" si="2">G2*1</f>
        <v>8</v>
      </c>
      <c r="G3" s="14">
        <f t="shared" si="0"/>
        <v>8</v>
      </c>
      <c r="H3" s="6" t="s">
        <v>1178</v>
      </c>
      <c r="I3" s="13" t="str">
        <f t="shared" si="1"/>
        <v>PASS</v>
      </c>
    </row>
    <row r="4" spans="1:9">
      <c r="A4" s="11">
        <v>46266</v>
      </c>
      <c r="B4" s="6" t="s">
        <v>53</v>
      </c>
      <c r="C4" s="25">
        <v>0</v>
      </c>
      <c r="D4" s="25">
        <v>0</v>
      </c>
      <c r="E4" s="25"/>
      <c r="F4" s="14">
        <f t="shared" si="2"/>
        <v>8</v>
      </c>
      <c r="G4" s="14">
        <f t="shared" si="0"/>
        <v>8</v>
      </c>
      <c r="H4" s="6" t="s">
        <v>1178</v>
      </c>
      <c r="I4" s="13" t="str">
        <f t="shared" si="1"/>
        <v>PASS</v>
      </c>
    </row>
    <row r="5" spans="1:9">
      <c r="A5" s="11">
        <v>46296</v>
      </c>
      <c r="B5" s="6" t="s">
        <v>53</v>
      </c>
      <c r="C5" s="25">
        <v>0</v>
      </c>
      <c r="D5" s="25">
        <v>0</v>
      </c>
      <c r="E5" s="25"/>
      <c r="F5" s="14">
        <f t="shared" si="2"/>
        <v>8</v>
      </c>
      <c r="G5" s="14">
        <f t="shared" si="0"/>
        <v>8</v>
      </c>
      <c r="H5" s="6" t="s">
        <v>1178</v>
      </c>
      <c r="I5" s="13" t="str">
        <f t="shared" si="1"/>
        <v>PASS</v>
      </c>
    </row>
    <row r="6" spans="1:9">
      <c r="A6" s="11">
        <v>46327</v>
      </c>
      <c r="B6" s="6" t="s">
        <v>53</v>
      </c>
      <c r="C6" s="25">
        <v>0</v>
      </c>
      <c r="D6" s="25">
        <v>0</v>
      </c>
      <c r="E6" s="25"/>
      <c r="F6" s="14">
        <f t="shared" si="2"/>
        <v>8</v>
      </c>
      <c r="G6" s="14">
        <f t="shared" si="0"/>
        <v>8</v>
      </c>
      <c r="H6" s="6" t="s">
        <v>1178</v>
      </c>
      <c r="I6" s="13" t="str">
        <f t="shared" si="1"/>
        <v>PASS</v>
      </c>
    </row>
    <row r="7" spans="1:9">
      <c r="A7" s="11">
        <v>46357</v>
      </c>
      <c r="B7" s="6" t="s">
        <v>53</v>
      </c>
      <c r="C7" s="25">
        <v>0</v>
      </c>
      <c r="D7" s="25">
        <v>0</v>
      </c>
      <c r="E7" s="25"/>
      <c r="F7" s="14">
        <f t="shared" si="2"/>
        <v>8</v>
      </c>
      <c r="G7" s="14">
        <f t="shared" si="0"/>
        <v>8</v>
      </c>
      <c r="H7" s="6" t="s">
        <v>1178</v>
      </c>
      <c r="I7" s="13" t="str">
        <f t="shared" si="1"/>
        <v>PASS</v>
      </c>
    </row>
    <row r="8" spans="1:9">
      <c r="A8" s="11">
        <v>46388</v>
      </c>
      <c r="B8" s="6" t="s">
        <v>53</v>
      </c>
      <c r="C8" s="25">
        <v>0</v>
      </c>
      <c r="D8" s="25">
        <v>0</v>
      </c>
      <c r="E8" s="25"/>
      <c r="F8" s="14">
        <f t="shared" si="2"/>
        <v>8</v>
      </c>
      <c r="G8" s="14">
        <f t="shared" si="0"/>
        <v>8</v>
      </c>
      <c r="H8" s="6" t="s">
        <v>1178</v>
      </c>
      <c r="I8" s="13" t="str">
        <f t="shared" si="1"/>
        <v>PASS</v>
      </c>
    </row>
    <row r="9" spans="1:9">
      <c r="A9" s="11">
        <v>46419</v>
      </c>
      <c r="B9" s="6" t="s">
        <v>53</v>
      </c>
      <c r="C9" s="25">
        <v>0</v>
      </c>
      <c r="D9" s="25">
        <v>0</v>
      </c>
      <c r="E9" s="25"/>
      <c r="F9" s="14">
        <f t="shared" si="2"/>
        <v>8</v>
      </c>
      <c r="G9" s="14">
        <f t="shared" si="0"/>
        <v>8</v>
      </c>
      <c r="H9" s="6" t="s">
        <v>1178</v>
      </c>
      <c r="I9" s="13" t="str">
        <f t="shared" si="1"/>
        <v>PASS</v>
      </c>
    </row>
    <row r="10" spans="1:9">
      <c r="A10" s="11">
        <v>46447</v>
      </c>
      <c r="B10" s="6" t="s">
        <v>53</v>
      </c>
      <c r="C10" s="25">
        <v>0</v>
      </c>
      <c r="D10" s="25">
        <v>0</v>
      </c>
      <c r="E10" s="25"/>
      <c r="F10" s="14">
        <f t="shared" si="2"/>
        <v>8</v>
      </c>
      <c r="G10" s="14">
        <f t="shared" si="0"/>
        <v>8</v>
      </c>
      <c r="H10" s="6" t="s">
        <v>1178</v>
      </c>
      <c r="I10" s="13" t="str">
        <f t="shared" si="1"/>
        <v>PASS</v>
      </c>
    </row>
    <row r="11" spans="1:9">
      <c r="A11" s="11">
        <v>46478</v>
      </c>
      <c r="B11" s="6" t="s">
        <v>53</v>
      </c>
      <c r="C11" s="25">
        <v>0</v>
      </c>
      <c r="D11" s="25">
        <v>0</v>
      </c>
      <c r="E11" s="25"/>
      <c r="F11" s="14">
        <f t="shared" si="2"/>
        <v>8</v>
      </c>
      <c r="G11" s="14">
        <f t="shared" si="0"/>
        <v>8</v>
      </c>
      <c r="H11" s="6" t="s">
        <v>1178</v>
      </c>
      <c r="I11" s="13" t="str">
        <f t="shared" si="1"/>
        <v>PASS</v>
      </c>
    </row>
    <row r="12" spans="1:9">
      <c r="A12" s="11">
        <v>46508</v>
      </c>
      <c r="B12" s="6" t="s">
        <v>53</v>
      </c>
      <c r="C12" s="25">
        <v>0</v>
      </c>
      <c r="D12" s="25">
        <v>0</v>
      </c>
      <c r="E12" s="25"/>
      <c r="F12" s="14">
        <f t="shared" si="2"/>
        <v>8</v>
      </c>
      <c r="G12" s="14">
        <f t="shared" si="0"/>
        <v>8</v>
      </c>
      <c r="H12" s="6" t="s">
        <v>1178</v>
      </c>
      <c r="I12" s="13" t="str">
        <f t="shared" si="1"/>
        <v>PASS</v>
      </c>
    </row>
    <row r="13" spans="1:9">
      <c r="A13" s="11">
        <v>46539</v>
      </c>
      <c r="B13" s="6" t="s">
        <v>53</v>
      </c>
      <c r="C13" s="25">
        <v>0</v>
      </c>
      <c r="D13" s="25">
        <v>0</v>
      </c>
      <c r="E13" s="25"/>
      <c r="F13" s="14">
        <f t="shared" si="2"/>
        <v>8</v>
      </c>
      <c r="G13" s="14">
        <f t="shared" si="0"/>
        <v>8</v>
      </c>
      <c r="H13" s="6" t="s">
        <v>1178</v>
      </c>
      <c r="I13" s="13" t="str">
        <f t="shared" si="1"/>
        <v>PASS</v>
      </c>
    </row>
    <row r="14" spans="1:9">
      <c r="A14" s="11">
        <v>46569</v>
      </c>
      <c r="B14" s="6" t="s">
        <v>53</v>
      </c>
      <c r="C14" s="25">
        <v>0</v>
      </c>
      <c r="D14" s="25">
        <v>0</v>
      </c>
      <c r="E14" s="25"/>
      <c r="F14" s="14">
        <f t="shared" si="2"/>
        <v>8</v>
      </c>
      <c r="G14" s="14">
        <f t="shared" si="0"/>
        <v>8</v>
      </c>
      <c r="H14" s="6" t="s">
        <v>1178</v>
      </c>
      <c r="I14" s="13" t="str">
        <f t="shared" si="1"/>
        <v>PASS</v>
      </c>
    </row>
    <row r="15" spans="1:9">
      <c r="A15" s="11">
        <v>46600</v>
      </c>
      <c r="B15" s="6" t="s">
        <v>53</v>
      </c>
      <c r="C15" s="25">
        <v>0</v>
      </c>
      <c r="D15" s="25">
        <v>0</v>
      </c>
      <c r="E15" s="25"/>
      <c r="F15" s="14">
        <f t="shared" si="2"/>
        <v>8</v>
      </c>
      <c r="G15" s="14">
        <f t="shared" si="0"/>
        <v>8</v>
      </c>
      <c r="H15" s="6" t="s">
        <v>1178</v>
      </c>
      <c r="I15" s="13" t="str">
        <f t="shared" si="1"/>
        <v>PASS</v>
      </c>
    </row>
    <row r="16" spans="1:9">
      <c r="A16" s="11">
        <v>46631</v>
      </c>
      <c r="B16" s="6" t="s">
        <v>53</v>
      </c>
      <c r="C16" s="25">
        <v>0</v>
      </c>
      <c r="D16" s="25">
        <v>0</v>
      </c>
      <c r="E16" s="25"/>
      <c r="F16" s="14">
        <f t="shared" si="2"/>
        <v>8</v>
      </c>
      <c r="G16" s="14">
        <f t="shared" si="0"/>
        <v>8</v>
      </c>
      <c r="H16" s="6" t="s">
        <v>1178</v>
      </c>
      <c r="I16" s="13" t="str">
        <f t="shared" si="1"/>
        <v>PASS</v>
      </c>
    </row>
    <row r="17" spans="1:9">
      <c r="A17" s="11">
        <v>46661</v>
      </c>
      <c r="B17" s="6" t="s">
        <v>53</v>
      </c>
      <c r="C17" s="25">
        <v>0</v>
      </c>
      <c r="D17" s="25">
        <v>0</v>
      </c>
      <c r="E17" s="25"/>
      <c r="F17" s="14">
        <f t="shared" si="2"/>
        <v>8</v>
      </c>
      <c r="G17" s="14">
        <f t="shared" si="0"/>
        <v>8</v>
      </c>
      <c r="H17" s="6" t="s">
        <v>1178</v>
      </c>
      <c r="I17" s="13" t="str">
        <f t="shared" si="1"/>
        <v>PASS</v>
      </c>
    </row>
    <row r="18" spans="1:9">
      <c r="A18" s="11">
        <v>46692</v>
      </c>
      <c r="B18" s="6" t="s">
        <v>53</v>
      </c>
      <c r="C18" s="25">
        <v>0</v>
      </c>
      <c r="D18" s="25">
        <v>0</v>
      </c>
      <c r="E18" s="25"/>
      <c r="F18" s="14">
        <f t="shared" si="2"/>
        <v>8</v>
      </c>
      <c r="G18" s="14">
        <f t="shared" si="0"/>
        <v>8</v>
      </c>
      <c r="H18" s="6" t="s">
        <v>1178</v>
      </c>
      <c r="I18" s="13" t="str">
        <f t="shared" si="1"/>
        <v>PASS</v>
      </c>
    </row>
    <row r="19" spans="1:9">
      <c r="A19" s="11">
        <v>46722</v>
      </c>
      <c r="B19" s="6" t="s">
        <v>53</v>
      </c>
      <c r="C19" s="25">
        <v>0</v>
      </c>
      <c r="D19" s="25">
        <v>0</v>
      </c>
      <c r="E19" s="25"/>
      <c r="F19" s="14">
        <f t="shared" si="2"/>
        <v>8</v>
      </c>
      <c r="G19" s="14">
        <f t="shared" si="0"/>
        <v>8</v>
      </c>
      <c r="H19" s="6" t="s">
        <v>1178</v>
      </c>
      <c r="I19" s="13" t="str">
        <f t="shared" si="1"/>
        <v>PASS</v>
      </c>
    </row>
    <row r="20" spans="1:9">
      <c r="A20" s="11">
        <v>46753</v>
      </c>
      <c r="B20" s="6" t="s">
        <v>53</v>
      </c>
      <c r="C20" s="25">
        <v>0</v>
      </c>
      <c r="D20" s="25">
        <v>0</v>
      </c>
      <c r="E20" s="25"/>
      <c r="F20" s="14">
        <f t="shared" si="2"/>
        <v>8</v>
      </c>
      <c r="G20" s="14">
        <f t="shared" si="0"/>
        <v>8</v>
      </c>
      <c r="H20" s="6" t="s">
        <v>1179</v>
      </c>
      <c r="I20" s="13" t="str">
        <f t="shared" si="1"/>
        <v>PASS</v>
      </c>
    </row>
    <row r="21" spans="1:9">
      <c r="A21" s="11">
        <v>46784</v>
      </c>
      <c r="B21" s="6" t="s">
        <v>53</v>
      </c>
      <c r="C21" s="25">
        <v>0</v>
      </c>
      <c r="D21" s="25">
        <v>0</v>
      </c>
      <c r="E21" s="25"/>
      <c r="F21" s="14">
        <f t="shared" si="2"/>
        <v>8</v>
      </c>
      <c r="G21" s="14">
        <f t="shared" si="0"/>
        <v>8</v>
      </c>
      <c r="H21" s="6" t="s">
        <v>1179</v>
      </c>
      <c r="I21" s="13" t="str">
        <f t="shared" si="1"/>
        <v>PASS</v>
      </c>
    </row>
    <row r="22" spans="1:9">
      <c r="A22" s="11">
        <v>46813</v>
      </c>
      <c r="B22" s="6" t="s">
        <v>53</v>
      </c>
      <c r="C22" s="25">
        <v>0</v>
      </c>
      <c r="D22" s="25">
        <v>0</v>
      </c>
      <c r="E22" s="25"/>
      <c r="F22" s="14">
        <f t="shared" si="2"/>
        <v>8</v>
      </c>
      <c r="G22" s="14">
        <f t="shared" si="0"/>
        <v>8</v>
      </c>
      <c r="H22" s="6" t="s">
        <v>1179</v>
      </c>
      <c r="I22" s="13" t="str">
        <f t="shared" si="1"/>
        <v>PASS</v>
      </c>
    </row>
    <row r="23" spans="1:9">
      <c r="A23" s="11">
        <v>46844</v>
      </c>
      <c r="B23" s="6" t="s">
        <v>53</v>
      </c>
      <c r="C23" s="25">
        <v>0</v>
      </c>
      <c r="D23" s="25">
        <v>0</v>
      </c>
      <c r="E23" s="25"/>
      <c r="F23" s="14">
        <f t="shared" si="2"/>
        <v>8</v>
      </c>
      <c r="G23" s="14">
        <f t="shared" si="0"/>
        <v>8</v>
      </c>
      <c r="H23" s="6" t="s">
        <v>1179</v>
      </c>
      <c r="I23" s="13" t="str">
        <f t="shared" si="1"/>
        <v>PASS</v>
      </c>
    </row>
    <row r="24" spans="1:9">
      <c r="A24" s="11">
        <v>46874</v>
      </c>
      <c r="B24" s="6" t="s">
        <v>53</v>
      </c>
      <c r="C24" s="25">
        <v>0</v>
      </c>
      <c r="D24" s="25">
        <v>0</v>
      </c>
      <c r="E24" s="25"/>
      <c r="F24" s="14">
        <f t="shared" si="2"/>
        <v>8</v>
      </c>
      <c r="G24" s="14">
        <f t="shared" si="0"/>
        <v>8</v>
      </c>
      <c r="H24" s="6" t="s">
        <v>1179</v>
      </c>
      <c r="I24" s="13" t="str">
        <f t="shared" si="1"/>
        <v>PASS</v>
      </c>
    </row>
    <row r="25" spans="1:9">
      <c r="A25" s="11">
        <v>46905</v>
      </c>
      <c r="B25" s="6" t="s">
        <v>53</v>
      </c>
      <c r="C25" s="25">
        <v>0</v>
      </c>
      <c r="D25" s="25">
        <v>0</v>
      </c>
      <c r="E25" s="25"/>
      <c r="F25" s="14">
        <f t="shared" si="2"/>
        <v>8</v>
      </c>
      <c r="G25" s="14">
        <f t="shared" si="0"/>
        <v>8</v>
      </c>
      <c r="H25" s="6" t="s">
        <v>1179</v>
      </c>
      <c r="I25" s="13" t="str">
        <f t="shared" si="1"/>
        <v>PASS</v>
      </c>
    </row>
    <row r="26" spans="1:9">
      <c r="A26" s="11">
        <v>46935</v>
      </c>
      <c r="B26" s="6" t="s">
        <v>53</v>
      </c>
      <c r="C26" s="25">
        <v>0</v>
      </c>
      <c r="D26" s="25">
        <v>0</v>
      </c>
      <c r="E26" s="25"/>
      <c r="F26" s="14">
        <f t="shared" si="2"/>
        <v>8</v>
      </c>
      <c r="G26" s="14">
        <f t="shared" si="0"/>
        <v>8</v>
      </c>
      <c r="H26" s="6" t="s">
        <v>1179</v>
      </c>
      <c r="I26" s="13" t="str">
        <f t="shared" si="1"/>
        <v>PASS</v>
      </c>
    </row>
    <row r="27" spans="1:9">
      <c r="A27" s="11">
        <v>46966</v>
      </c>
      <c r="B27" s="6" t="s">
        <v>53</v>
      </c>
      <c r="C27" s="25">
        <v>0</v>
      </c>
      <c r="D27" s="25">
        <v>0</v>
      </c>
      <c r="E27" s="25"/>
      <c r="F27" s="14">
        <f t="shared" si="2"/>
        <v>8</v>
      </c>
      <c r="G27" s="14">
        <f t="shared" si="0"/>
        <v>8</v>
      </c>
      <c r="H27" s="6" t="s">
        <v>1179</v>
      </c>
      <c r="I27" s="13" t="str">
        <f t="shared" si="1"/>
        <v>PASS</v>
      </c>
    </row>
    <row r="28" spans="1:9">
      <c r="A28" s="11">
        <v>46997</v>
      </c>
      <c r="B28" s="6" t="s">
        <v>53</v>
      </c>
      <c r="C28" s="25">
        <v>0</v>
      </c>
      <c r="D28" s="25">
        <v>0</v>
      </c>
      <c r="E28" s="25"/>
      <c r="F28" s="14">
        <f t="shared" si="2"/>
        <v>8</v>
      </c>
      <c r="G28" s="14">
        <f t="shared" si="0"/>
        <v>8</v>
      </c>
      <c r="H28" s="6" t="s">
        <v>1179</v>
      </c>
      <c r="I28" s="13" t="str">
        <f t="shared" si="1"/>
        <v>PASS</v>
      </c>
    </row>
    <row r="29" spans="1:9">
      <c r="A29" s="11">
        <v>47027</v>
      </c>
      <c r="B29" s="6" t="s">
        <v>53</v>
      </c>
      <c r="C29" s="25">
        <v>0</v>
      </c>
      <c r="D29" s="25">
        <v>0</v>
      </c>
      <c r="E29" s="25"/>
      <c r="F29" s="14">
        <f t="shared" si="2"/>
        <v>8</v>
      </c>
      <c r="G29" s="14">
        <f t="shared" si="0"/>
        <v>8</v>
      </c>
      <c r="H29" s="6" t="s">
        <v>1179</v>
      </c>
      <c r="I29" s="13" t="str">
        <f t="shared" si="1"/>
        <v>PASS</v>
      </c>
    </row>
    <row r="30" spans="1:9">
      <c r="A30" s="11">
        <v>47058</v>
      </c>
      <c r="B30" s="6" t="s">
        <v>53</v>
      </c>
      <c r="C30" s="25">
        <v>0</v>
      </c>
      <c r="D30" s="25">
        <v>0</v>
      </c>
      <c r="E30" s="25"/>
      <c r="F30" s="14">
        <f t="shared" si="2"/>
        <v>8</v>
      </c>
      <c r="G30" s="14">
        <f t="shared" si="0"/>
        <v>8</v>
      </c>
      <c r="H30" s="6" t="s">
        <v>1179</v>
      </c>
      <c r="I30" s="13" t="str">
        <f t="shared" si="1"/>
        <v>PASS</v>
      </c>
    </row>
    <row r="31" spans="1:9">
      <c r="A31" s="11">
        <v>47088</v>
      </c>
      <c r="B31" s="6" t="s">
        <v>53</v>
      </c>
      <c r="C31" s="25">
        <v>0</v>
      </c>
      <c r="D31" s="25">
        <v>0</v>
      </c>
      <c r="E31" s="25"/>
      <c r="F31" s="14">
        <f t="shared" si="2"/>
        <v>8</v>
      </c>
      <c r="G31" s="14">
        <f t="shared" si="0"/>
        <v>8</v>
      </c>
      <c r="H31" s="6" t="s">
        <v>1179</v>
      </c>
      <c r="I31" s="13" t="str">
        <f t="shared" si="1"/>
        <v>PASS</v>
      </c>
    </row>
    <row r="32" spans="1:9">
      <c r="A32" s="11">
        <v>47119</v>
      </c>
      <c r="B32" s="6" t="s">
        <v>53</v>
      </c>
      <c r="C32" s="25">
        <v>0</v>
      </c>
      <c r="D32" s="25">
        <v>0</v>
      </c>
      <c r="E32" s="25"/>
      <c r="F32" s="14">
        <f t="shared" si="2"/>
        <v>8</v>
      </c>
      <c r="G32" s="14">
        <f t="shared" si="0"/>
        <v>8</v>
      </c>
      <c r="H32" s="6" t="s">
        <v>1179</v>
      </c>
      <c r="I32" s="13" t="str">
        <f t="shared" si="1"/>
        <v>PASS</v>
      </c>
    </row>
    <row r="33" spans="1:9">
      <c r="A33" s="11">
        <v>47150</v>
      </c>
      <c r="B33" s="6" t="s">
        <v>53</v>
      </c>
      <c r="C33" s="25">
        <v>0</v>
      </c>
      <c r="D33" s="25">
        <v>0</v>
      </c>
      <c r="E33" s="25"/>
      <c r="F33" s="14">
        <f t="shared" si="2"/>
        <v>8</v>
      </c>
      <c r="G33" s="14">
        <f t="shared" si="0"/>
        <v>8</v>
      </c>
      <c r="H33" s="6" t="s">
        <v>1179</v>
      </c>
      <c r="I33" s="13" t="str">
        <f t="shared" si="1"/>
        <v>PASS</v>
      </c>
    </row>
    <row r="34" spans="1:9">
      <c r="A34" s="11">
        <v>47178</v>
      </c>
      <c r="B34" s="6" t="s">
        <v>53</v>
      </c>
      <c r="C34" s="25">
        <v>0</v>
      </c>
      <c r="D34" s="25">
        <v>0</v>
      </c>
      <c r="E34" s="25"/>
      <c r="F34" s="14">
        <f t="shared" si="2"/>
        <v>8</v>
      </c>
      <c r="G34" s="14">
        <f t="shared" si="0"/>
        <v>8</v>
      </c>
      <c r="H34" s="6" t="s">
        <v>1179</v>
      </c>
      <c r="I34" s="13" t="str">
        <f t="shared" si="1"/>
        <v>PASS</v>
      </c>
    </row>
    <row r="35" spans="1:9">
      <c r="A35" s="11">
        <v>47209</v>
      </c>
      <c r="B35" s="6" t="s">
        <v>53</v>
      </c>
      <c r="C35" s="25">
        <v>0</v>
      </c>
      <c r="D35" s="25">
        <v>0</v>
      </c>
      <c r="E35" s="25"/>
      <c r="F35" s="14">
        <f t="shared" si="2"/>
        <v>8</v>
      </c>
      <c r="G35" s="14">
        <f t="shared" si="0"/>
        <v>8</v>
      </c>
      <c r="H35" s="6" t="s">
        <v>1179</v>
      </c>
      <c r="I35" s="13" t="str">
        <f t="shared" si="1"/>
        <v>PASS</v>
      </c>
    </row>
    <row r="36" spans="1:9">
      <c r="A36" s="11">
        <v>47239</v>
      </c>
      <c r="B36" s="6" t="s">
        <v>53</v>
      </c>
      <c r="C36" s="25">
        <v>0</v>
      </c>
      <c r="D36" s="25">
        <v>0</v>
      </c>
      <c r="E36" s="25"/>
      <c r="F36" s="14">
        <f t="shared" si="2"/>
        <v>8</v>
      </c>
      <c r="G36" s="14">
        <f t="shared" si="0"/>
        <v>8</v>
      </c>
      <c r="H36" s="6" t="s">
        <v>1179</v>
      </c>
      <c r="I36" s="13" t="str">
        <f t="shared" si="1"/>
        <v>PASS</v>
      </c>
    </row>
    <row r="37" spans="1:9">
      <c r="A37" s="11">
        <v>47270</v>
      </c>
      <c r="B37" s="6" t="s">
        <v>53</v>
      </c>
      <c r="C37" s="25">
        <v>0</v>
      </c>
      <c r="D37" s="25">
        <v>0</v>
      </c>
      <c r="E37" s="25"/>
      <c r="F37" s="14">
        <f t="shared" si="2"/>
        <v>8</v>
      </c>
      <c r="G37" s="14">
        <f t="shared" si="0"/>
        <v>8</v>
      </c>
      <c r="H37" s="6" t="s">
        <v>1179</v>
      </c>
      <c r="I37" s="13" t="str">
        <f t="shared" si="1"/>
        <v>PASS</v>
      </c>
    </row>
    <row r="38" spans="1:9">
      <c r="A38" s="11">
        <v>47300</v>
      </c>
      <c r="B38" s="6" t="s">
        <v>53</v>
      </c>
      <c r="C38" s="25">
        <v>0</v>
      </c>
      <c r="D38" s="25">
        <v>0</v>
      </c>
      <c r="E38" s="25"/>
      <c r="F38" s="14">
        <f t="shared" si="2"/>
        <v>8</v>
      </c>
      <c r="G38" s="14">
        <f t="shared" si="0"/>
        <v>8</v>
      </c>
      <c r="H38" s="6" t="s">
        <v>1179</v>
      </c>
      <c r="I38" s="13" t="str">
        <f t="shared" si="1"/>
        <v>PASS</v>
      </c>
    </row>
    <row r="39" spans="1:9">
      <c r="A39" s="11">
        <v>47331</v>
      </c>
      <c r="B39" s="6" t="s">
        <v>53</v>
      </c>
      <c r="C39" s="25">
        <v>0</v>
      </c>
      <c r="D39" s="25">
        <v>0</v>
      </c>
      <c r="E39" s="25"/>
      <c r="F39" s="14">
        <f t="shared" si="2"/>
        <v>8</v>
      </c>
      <c r="G39" s="14">
        <f t="shared" si="0"/>
        <v>8</v>
      </c>
      <c r="H39" s="6" t="s">
        <v>1179</v>
      </c>
      <c r="I39" s="13" t="str">
        <f t="shared" si="1"/>
        <v>PASS</v>
      </c>
    </row>
    <row r="40" spans="1:9">
      <c r="A40" s="11">
        <v>47362</v>
      </c>
      <c r="B40" s="6" t="s">
        <v>53</v>
      </c>
      <c r="C40" s="25">
        <v>1</v>
      </c>
      <c r="D40" s="25">
        <v>0</v>
      </c>
      <c r="E40" s="25"/>
      <c r="F40" s="14">
        <f t="shared" si="2"/>
        <v>8</v>
      </c>
      <c r="G40" s="14">
        <f t="shared" si="0"/>
        <v>9</v>
      </c>
      <c r="H40" s="6" t="s">
        <v>1179</v>
      </c>
      <c r="I40" s="13" t="str">
        <f t="shared" si="1"/>
        <v>PASS</v>
      </c>
    </row>
    <row r="41" spans="1:9">
      <c r="A41" s="11">
        <v>47392</v>
      </c>
      <c r="B41" s="6" t="s">
        <v>53</v>
      </c>
      <c r="C41" s="25">
        <v>0</v>
      </c>
      <c r="D41" s="25">
        <v>0</v>
      </c>
      <c r="E41" s="25"/>
      <c r="F41" s="14">
        <f t="shared" si="2"/>
        <v>9</v>
      </c>
      <c r="G41" s="14">
        <f t="shared" si="0"/>
        <v>9</v>
      </c>
      <c r="H41" s="6" t="s">
        <v>1179</v>
      </c>
      <c r="I41" s="13" t="str">
        <f t="shared" si="1"/>
        <v>PASS</v>
      </c>
    </row>
    <row r="42" spans="1:9">
      <c r="A42" s="11">
        <v>47423</v>
      </c>
      <c r="B42" s="6" t="s">
        <v>53</v>
      </c>
      <c r="C42" s="25">
        <v>0</v>
      </c>
      <c r="D42" s="25">
        <v>0</v>
      </c>
      <c r="E42" s="25"/>
      <c r="F42" s="14">
        <f t="shared" si="2"/>
        <v>9</v>
      </c>
      <c r="G42" s="14">
        <f t="shared" si="0"/>
        <v>9</v>
      </c>
      <c r="H42" s="6" t="s">
        <v>1179</v>
      </c>
      <c r="I42" s="13" t="str">
        <f t="shared" si="1"/>
        <v>PASS</v>
      </c>
    </row>
    <row r="43" spans="1:9">
      <c r="A43" s="11">
        <v>47453</v>
      </c>
      <c r="B43" s="6" t="s">
        <v>53</v>
      </c>
      <c r="C43" s="25">
        <v>0</v>
      </c>
      <c r="D43" s="25">
        <v>0</v>
      </c>
      <c r="E43" s="25"/>
      <c r="F43" s="14">
        <f t="shared" si="2"/>
        <v>9</v>
      </c>
      <c r="G43" s="14">
        <f t="shared" si="0"/>
        <v>9</v>
      </c>
      <c r="H43" s="6" t="s">
        <v>1179</v>
      </c>
      <c r="I43" s="13" t="str">
        <f t="shared" si="1"/>
        <v>PASS</v>
      </c>
    </row>
    <row r="44" spans="1:9">
      <c r="A44" s="11">
        <v>46204</v>
      </c>
      <c r="B44" s="6" t="s">
        <v>57</v>
      </c>
      <c r="C44" s="25">
        <v>0</v>
      </c>
      <c r="D44" s="25">
        <v>0</v>
      </c>
      <c r="E44" s="25">
        <v>10</v>
      </c>
      <c r="F44" s="14">
        <f>E44*1</f>
        <v>10</v>
      </c>
      <c r="G44" s="14">
        <f t="shared" si="0"/>
        <v>10</v>
      </c>
      <c r="H44" s="6" t="s">
        <v>1178</v>
      </c>
      <c r="I44" s="13" t="str">
        <f t="shared" si="1"/>
        <v>PASS</v>
      </c>
    </row>
    <row r="45" spans="1:9">
      <c r="A45" s="11">
        <v>46235</v>
      </c>
      <c r="B45" s="6" t="s">
        <v>57</v>
      </c>
      <c r="C45" s="25">
        <v>0</v>
      </c>
      <c r="D45" s="25">
        <v>0</v>
      </c>
      <c r="E45" s="25"/>
      <c r="F45" s="14">
        <f t="shared" ref="F45:F85" si="3">G44*1</f>
        <v>10</v>
      </c>
      <c r="G45" s="14">
        <f t="shared" si="0"/>
        <v>10</v>
      </c>
      <c r="H45" s="6" t="s">
        <v>1178</v>
      </c>
      <c r="I45" s="13" t="str">
        <f t="shared" si="1"/>
        <v>PASS</v>
      </c>
    </row>
    <row r="46" spans="1:9">
      <c r="A46" s="11">
        <v>46266</v>
      </c>
      <c r="B46" s="6" t="s">
        <v>57</v>
      </c>
      <c r="C46" s="25">
        <v>0</v>
      </c>
      <c r="D46" s="25">
        <v>0</v>
      </c>
      <c r="E46" s="25"/>
      <c r="F46" s="14">
        <f t="shared" si="3"/>
        <v>10</v>
      </c>
      <c r="G46" s="14">
        <f t="shared" si="0"/>
        <v>10</v>
      </c>
      <c r="H46" s="6" t="s">
        <v>1178</v>
      </c>
      <c r="I46" s="13" t="str">
        <f t="shared" si="1"/>
        <v>PASS</v>
      </c>
    </row>
    <row r="47" spans="1:9">
      <c r="A47" s="11">
        <v>46296</v>
      </c>
      <c r="B47" s="6" t="s">
        <v>57</v>
      </c>
      <c r="C47" s="25">
        <v>0</v>
      </c>
      <c r="D47" s="25">
        <v>0</v>
      </c>
      <c r="E47" s="25"/>
      <c r="F47" s="14">
        <f t="shared" si="3"/>
        <v>10</v>
      </c>
      <c r="G47" s="14">
        <f t="shared" si="0"/>
        <v>10</v>
      </c>
      <c r="H47" s="6" t="s">
        <v>1178</v>
      </c>
      <c r="I47" s="13" t="str">
        <f t="shared" si="1"/>
        <v>PASS</v>
      </c>
    </row>
    <row r="48" spans="1:9">
      <c r="A48" s="11">
        <v>46327</v>
      </c>
      <c r="B48" s="6" t="s">
        <v>57</v>
      </c>
      <c r="C48" s="25">
        <v>0</v>
      </c>
      <c r="D48" s="25">
        <v>0</v>
      </c>
      <c r="E48" s="25"/>
      <c r="F48" s="14">
        <f t="shared" si="3"/>
        <v>10</v>
      </c>
      <c r="G48" s="14">
        <f t="shared" si="0"/>
        <v>10</v>
      </c>
      <c r="H48" s="6" t="s">
        <v>1178</v>
      </c>
      <c r="I48" s="13" t="str">
        <f t="shared" si="1"/>
        <v>PASS</v>
      </c>
    </row>
    <row r="49" spans="1:9">
      <c r="A49" s="11">
        <v>46357</v>
      </c>
      <c r="B49" s="6" t="s">
        <v>57</v>
      </c>
      <c r="C49" s="25">
        <v>0</v>
      </c>
      <c r="D49" s="25">
        <v>0</v>
      </c>
      <c r="E49" s="25"/>
      <c r="F49" s="14">
        <f t="shared" si="3"/>
        <v>10</v>
      </c>
      <c r="G49" s="14">
        <f t="shared" si="0"/>
        <v>10</v>
      </c>
      <c r="H49" s="6" t="s">
        <v>1178</v>
      </c>
      <c r="I49" s="13" t="str">
        <f t="shared" si="1"/>
        <v>PASS</v>
      </c>
    </row>
    <row r="50" spans="1:9">
      <c r="A50" s="11">
        <v>46388</v>
      </c>
      <c r="B50" s="6" t="s">
        <v>57</v>
      </c>
      <c r="C50" s="25">
        <v>0</v>
      </c>
      <c r="D50" s="25">
        <v>0</v>
      </c>
      <c r="E50" s="25"/>
      <c r="F50" s="14">
        <f t="shared" si="3"/>
        <v>10</v>
      </c>
      <c r="G50" s="14">
        <f t="shared" si="0"/>
        <v>10</v>
      </c>
      <c r="H50" s="6" t="s">
        <v>1178</v>
      </c>
      <c r="I50" s="13" t="str">
        <f t="shared" si="1"/>
        <v>PASS</v>
      </c>
    </row>
    <row r="51" spans="1:9">
      <c r="A51" s="11">
        <v>46419</v>
      </c>
      <c r="B51" s="6" t="s">
        <v>57</v>
      </c>
      <c r="C51" s="25">
        <v>0</v>
      </c>
      <c r="D51" s="25">
        <v>0</v>
      </c>
      <c r="E51" s="25"/>
      <c r="F51" s="14">
        <f t="shared" si="3"/>
        <v>10</v>
      </c>
      <c r="G51" s="14">
        <f t="shared" si="0"/>
        <v>10</v>
      </c>
      <c r="H51" s="6" t="s">
        <v>1178</v>
      </c>
      <c r="I51" s="13" t="str">
        <f t="shared" si="1"/>
        <v>PASS</v>
      </c>
    </row>
    <row r="52" spans="1:9">
      <c r="A52" s="11">
        <v>46447</v>
      </c>
      <c r="B52" s="6" t="s">
        <v>57</v>
      </c>
      <c r="C52" s="25">
        <v>0</v>
      </c>
      <c r="D52" s="25">
        <v>0</v>
      </c>
      <c r="E52" s="25"/>
      <c r="F52" s="14">
        <f t="shared" si="3"/>
        <v>10</v>
      </c>
      <c r="G52" s="14">
        <f t="shared" si="0"/>
        <v>10</v>
      </c>
      <c r="H52" s="6" t="s">
        <v>1178</v>
      </c>
      <c r="I52" s="13" t="str">
        <f t="shared" si="1"/>
        <v>PASS</v>
      </c>
    </row>
    <row r="53" spans="1:9">
      <c r="A53" s="11">
        <v>46478</v>
      </c>
      <c r="B53" s="6" t="s">
        <v>57</v>
      </c>
      <c r="C53" s="25">
        <v>0</v>
      </c>
      <c r="D53" s="25">
        <v>0</v>
      </c>
      <c r="E53" s="25"/>
      <c r="F53" s="14">
        <f t="shared" si="3"/>
        <v>10</v>
      </c>
      <c r="G53" s="14">
        <f t="shared" si="0"/>
        <v>10</v>
      </c>
      <c r="H53" s="6" t="s">
        <v>1178</v>
      </c>
      <c r="I53" s="13" t="str">
        <f t="shared" si="1"/>
        <v>PASS</v>
      </c>
    </row>
    <row r="54" spans="1:9">
      <c r="A54" s="11">
        <v>46508</v>
      </c>
      <c r="B54" s="6" t="s">
        <v>57</v>
      </c>
      <c r="C54" s="25">
        <v>0</v>
      </c>
      <c r="D54" s="25">
        <v>0</v>
      </c>
      <c r="E54" s="25"/>
      <c r="F54" s="14">
        <f t="shared" si="3"/>
        <v>10</v>
      </c>
      <c r="G54" s="14">
        <f t="shared" si="0"/>
        <v>10</v>
      </c>
      <c r="H54" s="6" t="s">
        <v>1178</v>
      </c>
      <c r="I54" s="13" t="str">
        <f t="shared" si="1"/>
        <v>PASS</v>
      </c>
    </row>
    <row r="55" spans="1:9">
      <c r="A55" s="11">
        <v>46539</v>
      </c>
      <c r="B55" s="6" t="s">
        <v>57</v>
      </c>
      <c r="C55" s="25">
        <v>0</v>
      </c>
      <c r="D55" s="25">
        <v>0</v>
      </c>
      <c r="E55" s="25"/>
      <c r="F55" s="14">
        <f t="shared" si="3"/>
        <v>10</v>
      </c>
      <c r="G55" s="14">
        <f t="shared" si="0"/>
        <v>10</v>
      </c>
      <c r="H55" s="6" t="s">
        <v>1178</v>
      </c>
      <c r="I55" s="13" t="str">
        <f t="shared" si="1"/>
        <v>PASS</v>
      </c>
    </row>
    <row r="56" spans="1:9">
      <c r="A56" s="11">
        <v>46569</v>
      </c>
      <c r="B56" s="6" t="s">
        <v>57</v>
      </c>
      <c r="C56" s="25">
        <v>0</v>
      </c>
      <c r="D56" s="25">
        <v>0</v>
      </c>
      <c r="E56" s="25"/>
      <c r="F56" s="14">
        <f t="shared" si="3"/>
        <v>10</v>
      </c>
      <c r="G56" s="14">
        <f t="shared" si="0"/>
        <v>10</v>
      </c>
      <c r="H56" s="6" t="s">
        <v>1178</v>
      </c>
      <c r="I56" s="13" t="str">
        <f t="shared" si="1"/>
        <v>PASS</v>
      </c>
    </row>
    <row r="57" spans="1:9">
      <c r="A57" s="11">
        <v>46600</v>
      </c>
      <c r="B57" s="6" t="s">
        <v>57</v>
      </c>
      <c r="C57" s="25">
        <v>0</v>
      </c>
      <c r="D57" s="25">
        <v>0</v>
      </c>
      <c r="E57" s="25"/>
      <c r="F57" s="14">
        <f t="shared" si="3"/>
        <v>10</v>
      </c>
      <c r="G57" s="14">
        <f t="shared" si="0"/>
        <v>10</v>
      </c>
      <c r="H57" s="6" t="s">
        <v>1178</v>
      </c>
      <c r="I57" s="13" t="str">
        <f t="shared" si="1"/>
        <v>PASS</v>
      </c>
    </row>
    <row r="58" spans="1:9">
      <c r="A58" s="11">
        <v>46631</v>
      </c>
      <c r="B58" s="6" t="s">
        <v>57</v>
      </c>
      <c r="C58" s="25">
        <v>0</v>
      </c>
      <c r="D58" s="25">
        <v>0</v>
      </c>
      <c r="E58" s="25"/>
      <c r="F58" s="14">
        <f t="shared" si="3"/>
        <v>10</v>
      </c>
      <c r="G58" s="14">
        <f t="shared" si="0"/>
        <v>10</v>
      </c>
      <c r="H58" s="6" t="s">
        <v>1178</v>
      </c>
      <c r="I58" s="13" t="str">
        <f t="shared" si="1"/>
        <v>PASS</v>
      </c>
    </row>
    <row r="59" spans="1:9">
      <c r="A59" s="11">
        <v>46661</v>
      </c>
      <c r="B59" s="6" t="s">
        <v>57</v>
      </c>
      <c r="C59" s="25">
        <v>0</v>
      </c>
      <c r="D59" s="25">
        <v>0</v>
      </c>
      <c r="E59" s="25"/>
      <c r="F59" s="14">
        <f t="shared" si="3"/>
        <v>10</v>
      </c>
      <c r="G59" s="14">
        <f t="shared" si="0"/>
        <v>10</v>
      </c>
      <c r="H59" s="6" t="s">
        <v>1178</v>
      </c>
      <c r="I59" s="13" t="str">
        <f t="shared" si="1"/>
        <v>PASS</v>
      </c>
    </row>
    <row r="60" spans="1:9">
      <c r="A60" s="11">
        <v>46692</v>
      </c>
      <c r="B60" s="6" t="s">
        <v>57</v>
      </c>
      <c r="C60" s="25">
        <v>0</v>
      </c>
      <c r="D60" s="25">
        <v>0</v>
      </c>
      <c r="E60" s="25"/>
      <c r="F60" s="14">
        <f t="shared" si="3"/>
        <v>10</v>
      </c>
      <c r="G60" s="14">
        <f t="shared" si="0"/>
        <v>10</v>
      </c>
      <c r="H60" s="6" t="s">
        <v>1178</v>
      </c>
      <c r="I60" s="13" t="str">
        <f t="shared" si="1"/>
        <v>PASS</v>
      </c>
    </row>
    <row r="61" spans="1:9">
      <c r="A61" s="11">
        <v>46722</v>
      </c>
      <c r="B61" s="6" t="s">
        <v>57</v>
      </c>
      <c r="C61" s="25">
        <v>0</v>
      </c>
      <c r="D61" s="25">
        <v>0</v>
      </c>
      <c r="E61" s="25"/>
      <c r="F61" s="14">
        <f t="shared" si="3"/>
        <v>10</v>
      </c>
      <c r="G61" s="14">
        <f t="shared" si="0"/>
        <v>10</v>
      </c>
      <c r="H61" s="6" t="s">
        <v>1178</v>
      </c>
      <c r="I61" s="13" t="str">
        <f t="shared" si="1"/>
        <v>PASS</v>
      </c>
    </row>
    <row r="62" spans="1:9">
      <c r="A62" s="11">
        <v>46753</v>
      </c>
      <c r="B62" s="6" t="s">
        <v>57</v>
      </c>
      <c r="C62" s="25">
        <v>0</v>
      </c>
      <c r="D62" s="25">
        <v>0</v>
      </c>
      <c r="E62" s="25"/>
      <c r="F62" s="14">
        <f t="shared" si="3"/>
        <v>10</v>
      </c>
      <c r="G62" s="14">
        <f t="shared" si="0"/>
        <v>10</v>
      </c>
      <c r="H62" s="6" t="s">
        <v>1179</v>
      </c>
      <c r="I62" s="13" t="str">
        <f t="shared" si="1"/>
        <v>PASS</v>
      </c>
    </row>
    <row r="63" spans="1:9">
      <c r="A63" s="11">
        <v>46784</v>
      </c>
      <c r="B63" s="6" t="s">
        <v>57</v>
      </c>
      <c r="C63" s="25">
        <v>0</v>
      </c>
      <c r="D63" s="25">
        <v>0</v>
      </c>
      <c r="E63" s="25"/>
      <c r="F63" s="14">
        <f t="shared" si="3"/>
        <v>10</v>
      </c>
      <c r="G63" s="14">
        <f t="shared" si="0"/>
        <v>10</v>
      </c>
      <c r="H63" s="6" t="s">
        <v>1179</v>
      </c>
      <c r="I63" s="13" t="str">
        <f t="shared" si="1"/>
        <v>PASS</v>
      </c>
    </row>
    <row r="64" spans="1:9">
      <c r="A64" s="11">
        <v>46813</v>
      </c>
      <c r="B64" s="6" t="s">
        <v>57</v>
      </c>
      <c r="C64" s="25">
        <v>0</v>
      </c>
      <c r="D64" s="25">
        <v>1</v>
      </c>
      <c r="E64" s="25"/>
      <c r="F64" s="14">
        <f t="shared" si="3"/>
        <v>10</v>
      </c>
      <c r="G64" s="14">
        <f t="shared" si="0"/>
        <v>9</v>
      </c>
      <c r="H64" s="6" t="s">
        <v>1179</v>
      </c>
      <c r="I64" s="13" t="str">
        <f t="shared" si="1"/>
        <v>PASS</v>
      </c>
    </row>
    <row r="65" spans="1:9">
      <c r="A65" s="11">
        <v>46844</v>
      </c>
      <c r="B65" s="6" t="s">
        <v>57</v>
      </c>
      <c r="C65" s="25">
        <v>0</v>
      </c>
      <c r="D65" s="25">
        <v>0</v>
      </c>
      <c r="E65" s="25"/>
      <c r="F65" s="14">
        <f t="shared" si="3"/>
        <v>9</v>
      </c>
      <c r="G65" s="14">
        <f t="shared" si="0"/>
        <v>9</v>
      </c>
      <c r="H65" s="6" t="s">
        <v>1179</v>
      </c>
      <c r="I65" s="13" t="str">
        <f t="shared" si="1"/>
        <v>PASS</v>
      </c>
    </row>
    <row r="66" spans="1:9">
      <c r="A66" s="11">
        <v>46874</v>
      </c>
      <c r="B66" s="6" t="s">
        <v>57</v>
      </c>
      <c r="C66" s="25">
        <v>0</v>
      </c>
      <c r="D66" s="25">
        <v>0</v>
      </c>
      <c r="E66" s="25"/>
      <c r="F66" s="14">
        <f t="shared" si="3"/>
        <v>9</v>
      </c>
      <c r="G66" s="14">
        <f t="shared" ref="G66:G129" si="4">F66+C66-D66</f>
        <v>9</v>
      </c>
      <c r="H66" s="6" t="s">
        <v>1179</v>
      </c>
      <c r="I66" s="13" t="str">
        <f t="shared" ref="I66:I129" si="5">IF(AND(F66&gt;=0,G66&gt;=0,G66=F66+C66-D66),"PASS","FAIL")</f>
        <v>PASS</v>
      </c>
    </row>
    <row r="67" spans="1:9">
      <c r="A67" s="11">
        <v>46905</v>
      </c>
      <c r="B67" s="6" t="s">
        <v>57</v>
      </c>
      <c r="C67" s="25">
        <v>0</v>
      </c>
      <c r="D67" s="25">
        <v>0</v>
      </c>
      <c r="E67" s="25"/>
      <c r="F67" s="14">
        <f t="shared" si="3"/>
        <v>9</v>
      </c>
      <c r="G67" s="14">
        <f t="shared" si="4"/>
        <v>9</v>
      </c>
      <c r="H67" s="6" t="s">
        <v>1179</v>
      </c>
      <c r="I67" s="13" t="str">
        <f t="shared" si="5"/>
        <v>PASS</v>
      </c>
    </row>
    <row r="68" spans="1:9">
      <c r="A68" s="11">
        <v>46935</v>
      </c>
      <c r="B68" s="6" t="s">
        <v>57</v>
      </c>
      <c r="C68" s="25">
        <v>0</v>
      </c>
      <c r="D68" s="25">
        <v>0</v>
      </c>
      <c r="E68" s="25"/>
      <c r="F68" s="14">
        <f t="shared" si="3"/>
        <v>9</v>
      </c>
      <c r="G68" s="14">
        <f t="shared" si="4"/>
        <v>9</v>
      </c>
      <c r="H68" s="6" t="s">
        <v>1179</v>
      </c>
      <c r="I68" s="13" t="str">
        <f t="shared" si="5"/>
        <v>PASS</v>
      </c>
    </row>
    <row r="69" spans="1:9">
      <c r="A69" s="11">
        <v>46966</v>
      </c>
      <c r="B69" s="6" t="s">
        <v>57</v>
      </c>
      <c r="C69" s="25">
        <v>0</v>
      </c>
      <c r="D69" s="25">
        <v>0</v>
      </c>
      <c r="E69" s="25"/>
      <c r="F69" s="14">
        <f t="shared" si="3"/>
        <v>9</v>
      </c>
      <c r="G69" s="14">
        <f t="shared" si="4"/>
        <v>9</v>
      </c>
      <c r="H69" s="6" t="s">
        <v>1179</v>
      </c>
      <c r="I69" s="13" t="str">
        <f t="shared" si="5"/>
        <v>PASS</v>
      </c>
    </row>
    <row r="70" spans="1:9">
      <c r="A70" s="11">
        <v>46997</v>
      </c>
      <c r="B70" s="6" t="s">
        <v>57</v>
      </c>
      <c r="C70" s="25">
        <v>0</v>
      </c>
      <c r="D70" s="25">
        <v>0</v>
      </c>
      <c r="E70" s="25"/>
      <c r="F70" s="14">
        <f t="shared" si="3"/>
        <v>9</v>
      </c>
      <c r="G70" s="14">
        <f t="shared" si="4"/>
        <v>9</v>
      </c>
      <c r="H70" s="6" t="s">
        <v>1179</v>
      </c>
      <c r="I70" s="13" t="str">
        <f t="shared" si="5"/>
        <v>PASS</v>
      </c>
    </row>
    <row r="71" spans="1:9">
      <c r="A71" s="11">
        <v>47027</v>
      </c>
      <c r="B71" s="6" t="s">
        <v>57</v>
      </c>
      <c r="C71" s="25">
        <v>0</v>
      </c>
      <c r="D71" s="25">
        <v>0</v>
      </c>
      <c r="E71" s="25"/>
      <c r="F71" s="14">
        <f t="shared" si="3"/>
        <v>9</v>
      </c>
      <c r="G71" s="14">
        <f t="shared" si="4"/>
        <v>9</v>
      </c>
      <c r="H71" s="6" t="s">
        <v>1179</v>
      </c>
      <c r="I71" s="13" t="str">
        <f t="shared" si="5"/>
        <v>PASS</v>
      </c>
    </row>
    <row r="72" spans="1:9">
      <c r="A72" s="11">
        <v>47058</v>
      </c>
      <c r="B72" s="6" t="s">
        <v>57</v>
      </c>
      <c r="C72" s="25">
        <v>0</v>
      </c>
      <c r="D72" s="25">
        <v>0</v>
      </c>
      <c r="E72" s="25"/>
      <c r="F72" s="14">
        <f t="shared" si="3"/>
        <v>9</v>
      </c>
      <c r="G72" s="14">
        <f t="shared" si="4"/>
        <v>9</v>
      </c>
      <c r="H72" s="6" t="s">
        <v>1179</v>
      </c>
      <c r="I72" s="13" t="str">
        <f t="shared" si="5"/>
        <v>PASS</v>
      </c>
    </row>
    <row r="73" spans="1:9">
      <c r="A73" s="11">
        <v>47088</v>
      </c>
      <c r="B73" s="6" t="s">
        <v>57</v>
      </c>
      <c r="C73" s="25">
        <v>0</v>
      </c>
      <c r="D73" s="25">
        <v>0</v>
      </c>
      <c r="E73" s="25"/>
      <c r="F73" s="14">
        <f t="shared" si="3"/>
        <v>9</v>
      </c>
      <c r="G73" s="14">
        <f t="shared" si="4"/>
        <v>9</v>
      </c>
      <c r="H73" s="6" t="s">
        <v>1179</v>
      </c>
      <c r="I73" s="13" t="str">
        <f t="shared" si="5"/>
        <v>PASS</v>
      </c>
    </row>
    <row r="74" spans="1:9">
      <c r="A74" s="11">
        <v>47119</v>
      </c>
      <c r="B74" s="6" t="s">
        <v>57</v>
      </c>
      <c r="C74" s="25">
        <v>0</v>
      </c>
      <c r="D74" s="25">
        <v>0</v>
      </c>
      <c r="E74" s="25"/>
      <c r="F74" s="14">
        <f t="shared" si="3"/>
        <v>9</v>
      </c>
      <c r="G74" s="14">
        <f t="shared" si="4"/>
        <v>9</v>
      </c>
      <c r="H74" s="6" t="s">
        <v>1179</v>
      </c>
      <c r="I74" s="13" t="str">
        <f t="shared" si="5"/>
        <v>PASS</v>
      </c>
    </row>
    <row r="75" spans="1:9">
      <c r="A75" s="11">
        <v>47150</v>
      </c>
      <c r="B75" s="6" t="s">
        <v>57</v>
      </c>
      <c r="C75" s="25">
        <v>0</v>
      </c>
      <c r="D75" s="25">
        <v>0</v>
      </c>
      <c r="E75" s="25"/>
      <c r="F75" s="14">
        <f t="shared" si="3"/>
        <v>9</v>
      </c>
      <c r="G75" s="14">
        <f t="shared" si="4"/>
        <v>9</v>
      </c>
      <c r="H75" s="6" t="s">
        <v>1179</v>
      </c>
      <c r="I75" s="13" t="str">
        <f t="shared" si="5"/>
        <v>PASS</v>
      </c>
    </row>
    <row r="76" spans="1:9">
      <c r="A76" s="11">
        <v>47178</v>
      </c>
      <c r="B76" s="6" t="s">
        <v>57</v>
      </c>
      <c r="C76" s="25">
        <v>0</v>
      </c>
      <c r="D76" s="25">
        <v>0</v>
      </c>
      <c r="E76" s="25"/>
      <c r="F76" s="14">
        <f t="shared" si="3"/>
        <v>9</v>
      </c>
      <c r="G76" s="14">
        <f t="shared" si="4"/>
        <v>9</v>
      </c>
      <c r="H76" s="6" t="s">
        <v>1179</v>
      </c>
      <c r="I76" s="13" t="str">
        <f t="shared" si="5"/>
        <v>PASS</v>
      </c>
    </row>
    <row r="77" spans="1:9">
      <c r="A77" s="11">
        <v>47209</v>
      </c>
      <c r="B77" s="6" t="s">
        <v>57</v>
      </c>
      <c r="C77" s="25">
        <v>0</v>
      </c>
      <c r="D77" s="25">
        <v>0</v>
      </c>
      <c r="E77" s="25"/>
      <c r="F77" s="14">
        <f t="shared" si="3"/>
        <v>9</v>
      </c>
      <c r="G77" s="14">
        <f t="shared" si="4"/>
        <v>9</v>
      </c>
      <c r="H77" s="6" t="s">
        <v>1179</v>
      </c>
      <c r="I77" s="13" t="str">
        <f t="shared" si="5"/>
        <v>PASS</v>
      </c>
    </row>
    <row r="78" spans="1:9">
      <c r="A78" s="11">
        <v>47239</v>
      </c>
      <c r="B78" s="6" t="s">
        <v>57</v>
      </c>
      <c r="C78" s="25">
        <v>0</v>
      </c>
      <c r="D78" s="25">
        <v>0</v>
      </c>
      <c r="E78" s="25"/>
      <c r="F78" s="14">
        <f t="shared" si="3"/>
        <v>9</v>
      </c>
      <c r="G78" s="14">
        <f t="shared" si="4"/>
        <v>9</v>
      </c>
      <c r="H78" s="6" t="s">
        <v>1179</v>
      </c>
      <c r="I78" s="13" t="str">
        <f t="shared" si="5"/>
        <v>PASS</v>
      </c>
    </row>
    <row r="79" spans="1:9">
      <c r="A79" s="11">
        <v>47270</v>
      </c>
      <c r="B79" s="6" t="s">
        <v>57</v>
      </c>
      <c r="C79" s="25">
        <v>0</v>
      </c>
      <c r="D79" s="25">
        <v>0</v>
      </c>
      <c r="E79" s="25"/>
      <c r="F79" s="14">
        <f t="shared" si="3"/>
        <v>9</v>
      </c>
      <c r="G79" s="14">
        <f t="shared" si="4"/>
        <v>9</v>
      </c>
      <c r="H79" s="6" t="s">
        <v>1179</v>
      </c>
      <c r="I79" s="13" t="str">
        <f t="shared" si="5"/>
        <v>PASS</v>
      </c>
    </row>
    <row r="80" spans="1:9">
      <c r="A80" s="11">
        <v>47300</v>
      </c>
      <c r="B80" s="6" t="s">
        <v>57</v>
      </c>
      <c r="C80" s="25">
        <v>0</v>
      </c>
      <c r="D80" s="25">
        <v>0</v>
      </c>
      <c r="E80" s="25"/>
      <c r="F80" s="14">
        <f t="shared" si="3"/>
        <v>9</v>
      </c>
      <c r="G80" s="14">
        <f t="shared" si="4"/>
        <v>9</v>
      </c>
      <c r="H80" s="6" t="s">
        <v>1179</v>
      </c>
      <c r="I80" s="13" t="str">
        <f t="shared" si="5"/>
        <v>PASS</v>
      </c>
    </row>
    <row r="81" spans="1:9">
      <c r="A81" s="11">
        <v>47331</v>
      </c>
      <c r="B81" s="6" t="s">
        <v>57</v>
      </c>
      <c r="C81" s="25">
        <v>0</v>
      </c>
      <c r="D81" s="25">
        <v>0</v>
      </c>
      <c r="E81" s="25"/>
      <c r="F81" s="14">
        <f t="shared" si="3"/>
        <v>9</v>
      </c>
      <c r="G81" s="14">
        <f t="shared" si="4"/>
        <v>9</v>
      </c>
      <c r="H81" s="6" t="s">
        <v>1179</v>
      </c>
      <c r="I81" s="13" t="str">
        <f t="shared" si="5"/>
        <v>PASS</v>
      </c>
    </row>
    <row r="82" spans="1:9">
      <c r="A82" s="11">
        <v>47362</v>
      </c>
      <c r="B82" s="6" t="s">
        <v>57</v>
      </c>
      <c r="C82" s="25">
        <v>0</v>
      </c>
      <c r="D82" s="25">
        <v>0</v>
      </c>
      <c r="E82" s="25"/>
      <c r="F82" s="14">
        <f t="shared" si="3"/>
        <v>9</v>
      </c>
      <c r="G82" s="14">
        <f t="shared" si="4"/>
        <v>9</v>
      </c>
      <c r="H82" s="6" t="s">
        <v>1179</v>
      </c>
      <c r="I82" s="13" t="str">
        <f t="shared" si="5"/>
        <v>PASS</v>
      </c>
    </row>
    <row r="83" spans="1:9">
      <c r="A83" s="11">
        <v>47392</v>
      </c>
      <c r="B83" s="6" t="s">
        <v>57</v>
      </c>
      <c r="C83" s="25">
        <v>0</v>
      </c>
      <c r="D83" s="25">
        <v>0</v>
      </c>
      <c r="E83" s="25"/>
      <c r="F83" s="14">
        <f t="shared" si="3"/>
        <v>9</v>
      </c>
      <c r="G83" s="14">
        <f t="shared" si="4"/>
        <v>9</v>
      </c>
      <c r="H83" s="6" t="s">
        <v>1179</v>
      </c>
      <c r="I83" s="13" t="str">
        <f t="shared" si="5"/>
        <v>PASS</v>
      </c>
    </row>
    <row r="84" spans="1:9">
      <c r="A84" s="11">
        <v>47423</v>
      </c>
      <c r="B84" s="6" t="s">
        <v>57</v>
      </c>
      <c r="C84" s="25">
        <v>0</v>
      </c>
      <c r="D84" s="25">
        <v>0</v>
      </c>
      <c r="E84" s="25"/>
      <c r="F84" s="14">
        <f t="shared" si="3"/>
        <v>9</v>
      </c>
      <c r="G84" s="14">
        <f t="shared" si="4"/>
        <v>9</v>
      </c>
      <c r="H84" s="6" t="s">
        <v>1179</v>
      </c>
      <c r="I84" s="13" t="str">
        <f t="shared" si="5"/>
        <v>PASS</v>
      </c>
    </row>
    <row r="85" spans="1:9">
      <c r="A85" s="11">
        <v>47453</v>
      </c>
      <c r="B85" s="6" t="s">
        <v>57</v>
      </c>
      <c r="C85" s="25">
        <v>0</v>
      </c>
      <c r="D85" s="25">
        <v>0</v>
      </c>
      <c r="E85" s="25"/>
      <c r="F85" s="14">
        <f t="shared" si="3"/>
        <v>9</v>
      </c>
      <c r="G85" s="14">
        <f t="shared" si="4"/>
        <v>9</v>
      </c>
      <c r="H85" s="6" t="s">
        <v>1179</v>
      </c>
      <c r="I85" s="13" t="str">
        <f t="shared" si="5"/>
        <v>PASS</v>
      </c>
    </row>
    <row r="86" spans="1:9">
      <c r="A86" s="11">
        <v>46204</v>
      </c>
      <c r="B86" s="6" t="s">
        <v>61</v>
      </c>
      <c r="C86" s="25">
        <v>0</v>
      </c>
      <c r="D86" s="25">
        <v>1</v>
      </c>
      <c r="E86" s="25">
        <v>8</v>
      </c>
      <c r="F86" s="14">
        <f>E86*1</f>
        <v>8</v>
      </c>
      <c r="G86" s="14">
        <f t="shared" si="4"/>
        <v>7</v>
      </c>
      <c r="H86" s="6" t="s">
        <v>1178</v>
      </c>
      <c r="I86" s="13" t="str">
        <f t="shared" si="5"/>
        <v>PASS</v>
      </c>
    </row>
    <row r="87" spans="1:9">
      <c r="A87" s="11">
        <v>46235</v>
      </c>
      <c r="B87" s="6" t="s">
        <v>61</v>
      </c>
      <c r="C87" s="25">
        <v>0</v>
      </c>
      <c r="D87" s="25">
        <v>0</v>
      </c>
      <c r="E87" s="25"/>
      <c r="F87" s="14">
        <f t="shared" ref="F87:F127" si="6">G86*1</f>
        <v>7</v>
      </c>
      <c r="G87" s="14">
        <f t="shared" si="4"/>
        <v>7</v>
      </c>
      <c r="H87" s="6" t="s">
        <v>1178</v>
      </c>
      <c r="I87" s="13" t="str">
        <f t="shared" si="5"/>
        <v>PASS</v>
      </c>
    </row>
    <row r="88" spans="1:9">
      <c r="A88" s="11">
        <v>46266</v>
      </c>
      <c r="B88" s="6" t="s">
        <v>61</v>
      </c>
      <c r="C88" s="25">
        <v>0</v>
      </c>
      <c r="D88" s="25">
        <v>0</v>
      </c>
      <c r="E88" s="25"/>
      <c r="F88" s="14">
        <f t="shared" si="6"/>
        <v>7</v>
      </c>
      <c r="G88" s="14">
        <f t="shared" si="4"/>
        <v>7</v>
      </c>
      <c r="H88" s="6" t="s">
        <v>1178</v>
      </c>
      <c r="I88" s="13" t="str">
        <f t="shared" si="5"/>
        <v>PASS</v>
      </c>
    </row>
    <row r="89" spans="1:9">
      <c r="A89" s="11">
        <v>46296</v>
      </c>
      <c r="B89" s="6" t="s">
        <v>61</v>
      </c>
      <c r="C89" s="25">
        <v>1</v>
      </c>
      <c r="D89" s="25">
        <v>0</v>
      </c>
      <c r="E89" s="25"/>
      <c r="F89" s="14">
        <f t="shared" si="6"/>
        <v>7</v>
      </c>
      <c r="G89" s="14">
        <f t="shared" si="4"/>
        <v>8</v>
      </c>
      <c r="H89" s="6" t="s">
        <v>1178</v>
      </c>
      <c r="I89" s="13" t="str">
        <f t="shared" si="5"/>
        <v>PASS</v>
      </c>
    </row>
    <row r="90" spans="1:9">
      <c r="A90" s="11">
        <v>46327</v>
      </c>
      <c r="B90" s="6" t="s">
        <v>61</v>
      </c>
      <c r="C90" s="25">
        <v>0</v>
      </c>
      <c r="D90" s="25">
        <v>0</v>
      </c>
      <c r="E90" s="25"/>
      <c r="F90" s="14">
        <f t="shared" si="6"/>
        <v>8</v>
      </c>
      <c r="G90" s="14">
        <f t="shared" si="4"/>
        <v>8</v>
      </c>
      <c r="H90" s="6" t="s">
        <v>1178</v>
      </c>
      <c r="I90" s="13" t="str">
        <f t="shared" si="5"/>
        <v>PASS</v>
      </c>
    </row>
    <row r="91" spans="1:9">
      <c r="A91" s="11">
        <v>46357</v>
      </c>
      <c r="B91" s="6" t="s">
        <v>61</v>
      </c>
      <c r="C91" s="25">
        <v>0</v>
      </c>
      <c r="D91" s="25">
        <v>0</v>
      </c>
      <c r="E91" s="25"/>
      <c r="F91" s="14">
        <f t="shared" si="6"/>
        <v>8</v>
      </c>
      <c r="G91" s="14">
        <f t="shared" si="4"/>
        <v>8</v>
      </c>
      <c r="H91" s="6" t="s">
        <v>1178</v>
      </c>
      <c r="I91" s="13" t="str">
        <f t="shared" si="5"/>
        <v>PASS</v>
      </c>
    </row>
    <row r="92" spans="1:9">
      <c r="A92" s="11">
        <v>46388</v>
      </c>
      <c r="B92" s="6" t="s">
        <v>61</v>
      </c>
      <c r="C92" s="25">
        <v>0</v>
      </c>
      <c r="D92" s="25">
        <v>0</v>
      </c>
      <c r="E92" s="25"/>
      <c r="F92" s="14">
        <f t="shared" si="6"/>
        <v>8</v>
      </c>
      <c r="G92" s="14">
        <f t="shared" si="4"/>
        <v>8</v>
      </c>
      <c r="H92" s="6" t="s">
        <v>1178</v>
      </c>
      <c r="I92" s="13" t="str">
        <f t="shared" si="5"/>
        <v>PASS</v>
      </c>
    </row>
    <row r="93" spans="1:9">
      <c r="A93" s="11">
        <v>46419</v>
      </c>
      <c r="B93" s="6" t="s">
        <v>61</v>
      </c>
      <c r="C93" s="25">
        <v>0</v>
      </c>
      <c r="D93" s="25">
        <v>0</v>
      </c>
      <c r="E93" s="25"/>
      <c r="F93" s="14">
        <f t="shared" si="6"/>
        <v>8</v>
      </c>
      <c r="G93" s="14">
        <f t="shared" si="4"/>
        <v>8</v>
      </c>
      <c r="H93" s="6" t="s">
        <v>1178</v>
      </c>
      <c r="I93" s="13" t="str">
        <f t="shared" si="5"/>
        <v>PASS</v>
      </c>
    </row>
    <row r="94" spans="1:9">
      <c r="A94" s="11">
        <v>46447</v>
      </c>
      <c r="B94" s="6" t="s">
        <v>61</v>
      </c>
      <c r="C94" s="25">
        <v>0</v>
      </c>
      <c r="D94" s="25">
        <v>0</v>
      </c>
      <c r="E94" s="25"/>
      <c r="F94" s="14">
        <f t="shared" si="6"/>
        <v>8</v>
      </c>
      <c r="G94" s="14">
        <f t="shared" si="4"/>
        <v>8</v>
      </c>
      <c r="H94" s="6" t="s">
        <v>1178</v>
      </c>
      <c r="I94" s="13" t="str">
        <f t="shared" si="5"/>
        <v>PASS</v>
      </c>
    </row>
    <row r="95" spans="1:9">
      <c r="A95" s="11">
        <v>46478</v>
      </c>
      <c r="B95" s="6" t="s">
        <v>61</v>
      </c>
      <c r="C95" s="25">
        <v>1</v>
      </c>
      <c r="D95" s="25">
        <v>0</v>
      </c>
      <c r="E95" s="25"/>
      <c r="F95" s="14">
        <f t="shared" si="6"/>
        <v>8</v>
      </c>
      <c r="G95" s="14">
        <f t="shared" si="4"/>
        <v>9</v>
      </c>
      <c r="H95" s="6" t="s">
        <v>1178</v>
      </c>
      <c r="I95" s="13" t="str">
        <f t="shared" si="5"/>
        <v>PASS</v>
      </c>
    </row>
    <row r="96" spans="1:9">
      <c r="A96" s="11">
        <v>46508</v>
      </c>
      <c r="B96" s="6" t="s">
        <v>61</v>
      </c>
      <c r="C96" s="25">
        <v>0</v>
      </c>
      <c r="D96" s="25">
        <v>0</v>
      </c>
      <c r="E96" s="25"/>
      <c r="F96" s="14">
        <f t="shared" si="6"/>
        <v>9</v>
      </c>
      <c r="G96" s="14">
        <f t="shared" si="4"/>
        <v>9</v>
      </c>
      <c r="H96" s="6" t="s">
        <v>1178</v>
      </c>
      <c r="I96" s="13" t="str">
        <f t="shared" si="5"/>
        <v>PASS</v>
      </c>
    </row>
    <row r="97" spans="1:9">
      <c r="A97" s="11">
        <v>46539</v>
      </c>
      <c r="B97" s="6" t="s">
        <v>61</v>
      </c>
      <c r="C97" s="25">
        <v>0</v>
      </c>
      <c r="D97" s="25">
        <v>0</v>
      </c>
      <c r="E97" s="25"/>
      <c r="F97" s="14">
        <f t="shared" si="6"/>
        <v>9</v>
      </c>
      <c r="G97" s="14">
        <f t="shared" si="4"/>
        <v>9</v>
      </c>
      <c r="H97" s="6" t="s">
        <v>1178</v>
      </c>
      <c r="I97" s="13" t="str">
        <f t="shared" si="5"/>
        <v>PASS</v>
      </c>
    </row>
    <row r="98" spans="1:9">
      <c r="A98" s="11">
        <v>46569</v>
      </c>
      <c r="B98" s="6" t="s">
        <v>61</v>
      </c>
      <c r="C98" s="25">
        <v>0</v>
      </c>
      <c r="D98" s="25">
        <v>0</v>
      </c>
      <c r="E98" s="25"/>
      <c r="F98" s="14">
        <f t="shared" si="6"/>
        <v>9</v>
      </c>
      <c r="G98" s="14">
        <f t="shared" si="4"/>
        <v>9</v>
      </c>
      <c r="H98" s="6" t="s">
        <v>1178</v>
      </c>
      <c r="I98" s="13" t="str">
        <f t="shared" si="5"/>
        <v>PASS</v>
      </c>
    </row>
    <row r="99" spans="1:9">
      <c r="A99" s="11">
        <v>46600</v>
      </c>
      <c r="B99" s="6" t="s">
        <v>61</v>
      </c>
      <c r="C99" s="25">
        <v>0</v>
      </c>
      <c r="D99" s="25">
        <v>0</v>
      </c>
      <c r="E99" s="25"/>
      <c r="F99" s="14">
        <f t="shared" si="6"/>
        <v>9</v>
      </c>
      <c r="G99" s="14">
        <f t="shared" si="4"/>
        <v>9</v>
      </c>
      <c r="H99" s="6" t="s">
        <v>1178</v>
      </c>
      <c r="I99" s="13" t="str">
        <f t="shared" si="5"/>
        <v>PASS</v>
      </c>
    </row>
    <row r="100" spans="1:9">
      <c r="A100" s="11">
        <v>46631</v>
      </c>
      <c r="B100" s="6" t="s">
        <v>61</v>
      </c>
      <c r="C100" s="25">
        <v>0</v>
      </c>
      <c r="D100" s="25">
        <v>0</v>
      </c>
      <c r="E100" s="25"/>
      <c r="F100" s="14">
        <f t="shared" si="6"/>
        <v>9</v>
      </c>
      <c r="G100" s="14">
        <f t="shared" si="4"/>
        <v>9</v>
      </c>
      <c r="H100" s="6" t="s">
        <v>1178</v>
      </c>
      <c r="I100" s="13" t="str">
        <f t="shared" si="5"/>
        <v>PASS</v>
      </c>
    </row>
    <row r="101" spans="1:9">
      <c r="A101" s="11">
        <v>46661</v>
      </c>
      <c r="B101" s="6" t="s">
        <v>61</v>
      </c>
      <c r="C101" s="25">
        <v>0</v>
      </c>
      <c r="D101" s="25">
        <v>0</v>
      </c>
      <c r="E101" s="25"/>
      <c r="F101" s="14">
        <f t="shared" si="6"/>
        <v>9</v>
      </c>
      <c r="G101" s="14">
        <f t="shared" si="4"/>
        <v>9</v>
      </c>
      <c r="H101" s="6" t="s">
        <v>1178</v>
      </c>
      <c r="I101" s="13" t="str">
        <f t="shared" si="5"/>
        <v>PASS</v>
      </c>
    </row>
    <row r="102" spans="1:9">
      <c r="A102" s="11">
        <v>46692</v>
      </c>
      <c r="B102" s="6" t="s">
        <v>61</v>
      </c>
      <c r="C102" s="25">
        <v>0</v>
      </c>
      <c r="D102" s="25">
        <v>0</v>
      </c>
      <c r="E102" s="25"/>
      <c r="F102" s="14">
        <f t="shared" si="6"/>
        <v>9</v>
      </c>
      <c r="G102" s="14">
        <f t="shared" si="4"/>
        <v>9</v>
      </c>
      <c r="H102" s="6" t="s">
        <v>1178</v>
      </c>
      <c r="I102" s="13" t="str">
        <f t="shared" si="5"/>
        <v>PASS</v>
      </c>
    </row>
    <row r="103" spans="1:9">
      <c r="A103" s="11">
        <v>46722</v>
      </c>
      <c r="B103" s="6" t="s">
        <v>61</v>
      </c>
      <c r="C103" s="25">
        <v>0</v>
      </c>
      <c r="D103" s="25">
        <v>0</v>
      </c>
      <c r="E103" s="25"/>
      <c r="F103" s="14">
        <f t="shared" si="6"/>
        <v>9</v>
      </c>
      <c r="G103" s="14">
        <f t="shared" si="4"/>
        <v>9</v>
      </c>
      <c r="H103" s="6" t="s">
        <v>1178</v>
      </c>
      <c r="I103" s="13" t="str">
        <f t="shared" si="5"/>
        <v>PASS</v>
      </c>
    </row>
    <row r="104" spans="1:9">
      <c r="A104" s="11">
        <v>46753</v>
      </c>
      <c r="B104" s="6" t="s">
        <v>61</v>
      </c>
      <c r="C104" s="25">
        <v>0</v>
      </c>
      <c r="D104" s="25">
        <v>0</v>
      </c>
      <c r="E104" s="25"/>
      <c r="F104" s="14">
        <f t="shared" si="6"/>
        <v>9</v>
      </c>
      <c r="G104" s="14">
        <f t="shared" si="4"/>
        <v>9</v>
      </c>
      <c r="H104" s="6" t="s">
        <v>1179</v>
      </c>
      <c r="I104" s="13" t="str">
        <f t="shared" si="5"/>
        <v>PASS</v>
      </c>
    </row>
    <row r="105" spans="1:9">
      <c r="A105" s="11">
        <v>46784</v>
      </c>
      <c r="B105" s="6" t="s">
        <v>61</v>
      </c>
      <c r="C105" s="25">
        <v>0</v>
      </c>
      <c r="D105" s="25">
        <v>0</v>
      </c>
      <c r="E105" s="25"/>
      <c r="F105" s="14">
        <f t="shared" si="6"/>
        <v>9</v>
      </c>
      <c r="G105" s="14">
        <f t="shared" si="4"/>
        <v>9</v>
      </c>
      <c r="H105" s="6" t="s">
        <v>1179</v>
      </c>
      <c r="I105" s="13" t="str">
        <f t="shared" si="5"/>
        <v>PASS</v>
      </c>
    </row>
    <row r="106" spans="1:9">
      <c r="A106" s="11">
        <v>46813</v>
      </c>
      <c r="B106" s="6" t="s">
        <v>61</v>
      </c>
      <c r="C106" s="25">
        <v>0</v>
      </c>
      <c r="D106" s="25">
        <v>0</v>
      </c>
      <c r="E106" s="25"/>
      <c r="F106" s="14">
        <f t="shared" si="6"/>
        <v>9</v>
      </c>
      <c r="G106" s="14">
        <f t="shared" si="4"/>
        <v>9</v>
      </c>
      <c r="H106" s="6" t="s">
        <v>1179</v>
      </c>
      <c r="I106" s="13" t="str">
        <f t="shared" si="5"/>
        <v>PASS</v>
      </c>
    </row>
    <row r="107" spans="1:9">
      <c r="A107" s="11">
        <v>46844</v>
      </c>
      <c r="B107" s="6" t="s">
        <v>61</v>
      </c>
      <c r="C107" s="25">
        <v>0</v>
      </c>
      <c r="D107" s="25">
        <v>0</v>
      </c>
      <c r="E107" s="25"/>
      <c r="F107" s="14">
        <f t="shared" si="6"/>
        <v>9</v>
      </c>
      <c r="G107" s="14">
        <f t="shared" si="4"/>
        <v>9</v>
      </c>
      <c r="H107" s="6" t="s">
        <v>1179</v>
      </c>
      <c r="I107" s="13" t="str">
        <f t="shared" si="5"/>
        <v>PASS</v>
      </c>
    </row>
    <row r="108" spans="1:9">
      <c r="A108" s="11">
        <v>46874</v>
      </c>
      <c r="B108" s="6" t="s">
        <v>61</v>
      </c>
      <c r="C108" s="25">
        <v>0</v>
      </c>
      <c r="D108" s="25">
        <v>0</v>
      </c>
      <c r="E108" s="25"/>
      <c r="F108" s="14">
        <f t="shared" si="6"/>
        <v>9</v>
      </c>
      <c r="G108" s="14">
        <f t="shared" si="4"/>
        <v>9</v>
      </c>
      <c r="H108" s="6" t="s">
        <v>1179</v>
      </c>
      <c r="I108" s="13" t="str">
        <f t="shared" si="5"/>
        <v>PASS</v>
      </c>
    </row>
    <row r="109" spans="1:9">
      <c r="A109" s="11">
        <v>46905</v>
      </c>
      <c r="B109" s="6" t="s">
        <v>61</v>
      </c>
      <c r="C109" s="25">
        <v>0</v>
      </c>
      <c r="D109" s="25">
        <v>0</v>
      </c>
      <c r="E109" s="25"/>
      <c r="F109" s="14">
        <f t="shared" si="6"/>
        <v>9</v>
      </c>
      <c r="G109" s="14">
        <f t="shared" si="4"/>
        <v>9</v>
      </c>
      <c r="H109" s="6" t="s">
        <v>1179</v>
      </c>
      <c r="I109" s="13" t="str">
        <f t="shared" si="5"/>
        <v>PASS</v>
      </c>
    </row>
    <row r="110" spans="1:9">
      <c r="A110" s="11">
        <v>46935</v>
      </c>
      <c r="B110" s="6" t="s">
        <v>61</v>
      </c>
      <c r="C110" s="25">
        <v>0</v>
      </c>
      <c r="D110" s="25">
        <v>0</v>
      </c>
      <c r="E110" s="25"/>
      <c r="F110" s="14">
        <f t="shared" si="6"/>
        <v>9</v>
      </c>
      <c r="G110" s="14">
        <f t="shared" si="4"/>
        <v>9</v>
      </c>
      <c r="H110" s="6" t="s">
        <v>1179</v>
      </c>
      <c r="I110" s="13" t="str">
        <f t="shared" si="5"/>
        <v>PASS</v>
      </c>
    </row>
    <row r="111" spans="1:9">
      <c r="A111" s="11">
        <v>46966</v>
      </c>
      <c r="B111" s="6" t="s">
        <v>61</v>
      </c>
      <c r="C111" s="25">
        <v>0</v>
      </c>
      <c r="D111" s="25">
        <v>0</v>
      </c>
      <c r="E111" s="25"/>
      <c r="F111" s="14">
        <f t="shared" si="6"/>
        <v>9</v>
      </c>
      <c r="G111" s="14">
        <f t="shared" si="4"/>
        <v>9</v>
      </c>
      <c r="H111" s="6" t="s">
        <v>1179</v>
      </c>
      <c r="I111" s="13" t="str">
        <f t="shared" si="5"/>
        <v>PASS</v>
      </c>
    </row>
    <row r="112" spans="1:9">
      <c r="A112" s="11">
        <v>46997</v>
      </c>
      <c r="B112" s="6" t="s">
        <v>61</v>
      </c>
      <c r="C112" s="25">
        <v>0</v>
      </c>
      <c r="D112" s="25">
        <v>0</v>
      </c>
      <c r="E112" s="25"/>
      <c r="F112" s="14">
        <f t="shared" si="6"/>
        <v>9</v>
      </c>
      <c r="G112" s="14">
        <f t="shared" si="4"/>
        <v>9</v>
      </c>
      <c r="H112" s="6" t="s">
        <v>1179</v>
      </c>
      <c r="I112" s="13" t="str">
        <f t="shared" si="5"/>
        <v>PASS</v>
      </c>
    </row>
    <row r="113" spans="1:9">
      <c r="A113" s="11">
        <v>47027</v>
      </c>
      <c r="B113" s="6" t="s">
        <v>61</v>
      </c>
      <c r="C113" s="25">
        <v>0</v>
      </c>
      <c r="D113" s="25">
        <v>0</v>
      </c>
      <c r="E113" s="25"/>
      <c r="F113" s="14">
        <f t="shared" si="6"/>
        <v>9</v>
      </c>
      <c r="G113" s="14">
        <f t="shared" si="4"/>
        <v>9</v>
      </c>
      <c r="H113" s="6" t="s">
        <v>1179</v>
      </c>
      <c r="I113" s="13" t="str">
        <f t="shared" si="5"/>
        <v>PASS</v>
      </c>
    </row>
    <row r="114" spans="1:9">
      <c r="A114" s="11">
        <v>47058</v>
      </c>
      <c r="B114" s="6" t="s">
        <v>61</v>
      </c>
      <c r="C114" s="25">
        <v>0</v>
      </c>
      <c r="D114" s="25">
        <v>0</v>
      </c>
      <c r="E114" s="25"/>
      <c r="F114" s="14">
        <f t="shared" si="6"/>
        <v>9</v>
      </c>
      <c r="G114" s="14">
        <f t="shared" si="4"/>
        <v>9</v>
      </c>
      <c r="H114" s="6" t="s">
        <v>1179</v>
      </c>
      <c r="I114" s="13" t="str">
        <f t="shared" si="5"/>
        <v>PASS</v>
      </c>
    </row>
    <row r="115" spans="1:9">
      <c r="A115" s="11">
        <v>47088</v>
      </c>
      <c r="B115" s="6" t="s">
        <v>61</v>
      </c>
      <c r="C115" s="25">
        <v>0</v>
      </c>
      <c r="D115" s="25">
        <v>0</v>
      </c>
      <c r="E115" s="25"/>
      <c r="F115" s="14">
        <f t="shared" si="6"/>
        <v>9</v>
      </c>
      <c r="G115" s="14">
        <f t="shared" si="4"/>
        <v>9</v>
      </c>
      <c r="H115" s="6" t="s">
        <v>1179</v>
      </c>
      <c r="I115" s="13" t="str">
        <f t="shared" si="5"/>
        <v>PASS</v>
      </c>
    </row>
    <row r="116" spans="1:9">
      <c r="A116" s="11">
        <v>47119</v>
      </c>
      <c r="B116" s="6" t="s">
        <v>61</v>
      </c>
      <c r="C116" s="25">
        <v>0</v>
      </c>
      <c r="D116" s="25">
        <v>0</v>
      </c>
      <c r="E116" s="25"/>
      <c r="F116" s="14">
        <f t="shared" si="6"/>
        <v>9</v>
      </c>
      <c r="G116" s="14">
        <f t="shared" si="4"/>
        <v>9</v>
      </c>
      <c r="H116" s="6" t="s">
        <v>1179</v>
      </c>
      <c r="I116" s="13" t="str">
        <f t="shared" si="5"/>
        <v>PASS</v>
      </c>
    </row>
    <row r="117" spans="1:9">
      <c r="A117" s="11">
        <v>47150</v>
      </c>
      <c r="B117" s="6" t="s">
        <v>61</v>
      </c>
      <c r="C117" s="25">
        <v>0</v>
      </c>
      <c r="D117" s="25">
        <v>0</v>
      </c>
      <c r="E117" s="25"/>
      <c r="F117" s="14">
        <f t="shared" si="6"/>
        <v>9</v>
      </c>
      <c r="G117" s="14">
        <f t="shared" si="4"/>
        <v>9</v>
      </c>
      <c r="H117" s="6" t="s">
        <v>1179</v>
      </c>
      <c r="I117" s="13" t="str">
        <f t="shared" si="5"/>
        <v>PASS</v>
      </c>
    </row>
    <row r="118" spans="1:9">
      <c r="A118" s="11">
        <v>47178</v>
      </c>
      <c r="B118" s="6" t="s">
        <v>61</v>
      </c>
      <c r="C118" s="25">
        <v>0</v>
      </c>
      <c r="D118" s="25">
        <v>0</v>
      </c>
      <c r="E118" s="25"/>
      <c r="F118" s="14">
        <f t="shared" si="6"/>
        <v>9</v>
      </c>
      <c r="G118" s="14">
        <f t="shared" si="4"/>
        <v>9</v>
      </c>
      <c r="H118" s="6" t="s">
        <v>1179</v>
      </c>
      <c r="I118" s="13" t="str">
        <f t="shared" si="5"/>
        <v>PASS</v>
      </c>
    </row>
    <row r="119" spans="1:9">
      <c r="A119" s="11">
        <v>47209</v>
      </c>
      <c r="B119" s="6" t="s">
        <v>61</v>
      </c>
      <c r="C119" s="25">
        <v>0</v>
      </c>
      <c r="D119" s="25">
        <v>0</v>
      </c>
      <c r="E119" s="25"/>
      <c r="F119" s="14">
        <f t="shared" si="6"/>
        <v>9</v>
      </c>
      <c r="G119" s="14">
        <f t="shared" si="4"/>
        <v>9</v>
      </c>
      <c r="H119" s="6" t="s">
        <v>1179</v>
      </c>
      <c r="I119" s="13" t="str">
        <f t="shared" si="5"/>
        <v>PASS</v>
      </c>
    </row>
    <row r="120" spans="1:9">
      <c r="A120" s="11">
        <v>47239</v>
      </c>
      <c r="B120" s="6" t="s">
        <v>61</v>
      </c>
      <c r="C120" s="25">
        <v>0</v>
      </c>
      <c r="D120" s="25">
        <v>0</v>
      </c>
      <c r="E120" s="25"/>
      <c r="F120" s="14">
        <f t="shared" si="6"/>
        <v>9</v>
      </c>
      <c r="G120" s="14">
        <f t="shared" si="4"/>
        <v>9</v>
      </c>
      <c r="H120" s="6" t="s">
        <v>1179</v>
      </c>
      <c r="I120" s="13" t="str">
        <f t="shared" si="5"/>
        <v>PASS</v>
      </c>
    </row>
    <row r="121" spans="1:9">
      <c r="A121" s="11">
        <v>47270</v>
      </c>
      <c r="B121" s="6" t="s">
        <v>61</v>
      </c>
      <c r="C121" s="25">
        <v>0</v>
      </c>
      <c r="D121" s="25">
        <v>0</v>
      </c>
      <c r="E121" s="25"/>
      <c r="F121" s="14">
        <f t="shared" si="6"/>
        <v>9</v>
      </c>
      <c r="G121" s="14">
        <f t="shared" si="4"/>
        <v>9</v>
      </c>
      <c r="H121" s="6" t="s">
        <v>1179</v>
      </c>
      <c r="I121" s="13" t="str">
        <f t="shared" si="5"/>
        <v>PASS</v>
      </c>
    </row>
    <row r="122" spans="1:9">
      <c r="A122" s="11">
        <v>47300</v>
      </c>
      <c r="B122" s="6" t="s">
        <v>61</v>
      </c>
      <c r="C122" s="25">
        <v>0</v>
      </c>
      <c r="D122" s="25">
        <v>0</v>
      </c>
      <c r="E122" s="25"/>
      <c r="F122" s="14">
        <f t="shared" si="6"/>
        <v>9</v>
      </c>
      <c r="G122" s="14">
        <f t="shared" si="4"/>
        <v>9</v>
      </c>
      <c r="H122" s="6" t="s">
        <v>1179</v>
      </c>
      <c r="I122" s="13" t="str">
        <f t="shared" si="5"/>
        <v>PASS</v>
      </c>
    </row>
    <row r="123" spans="1:9">
      <c r="A123" s="11">
        <v>47331</v>
      </c>
      <c r="B123" s="6" t="s">
        <v>61</v>
      </c>
      <c r="C123" s="25">
        <v>0</v>
      </c>
      <c r="D123" s="25">
        <v>0</v>
      </c>
      <c r="E123" s="25"/>
      <c r="F123" s="14">
        <f t="shared" si="6"/>
        <v>9</v>
      </c>
      <c r="G123" s="14">
        <f t="shared" si="4"/>
        <v>9</v>
      </c>
      <c r="H123" s="6" t="s">
        <v>1179</v>
      </c>
      <c r="I123" s="13" t="str">
        <f t="shared" si="5"/>
        <v>PASS</v>
      </c>
    </row>
    <row r="124" spans="1:9">
      <c r="A124" s="11">
        <v>47362</v>
      </c>
      <c r="B124" s="6" t="s">
        <v>61</v>
      </c>
      <c r="C124" s="25">
        <v>0</v>
      </c>
      <c r="D124" s="25">
        <v>0</v>
      </c>
      <c r="E124" s="25"/>
      <c r="F124" s="14">
        <f t="shared" si="6"/>
        <v>9</v>
      </c>
      <c r="G124" s="14">
        <f t="shared" si="4"/>
        <v>9</v>
      </c>
      <c r="H124" s="6" t="s">
        <v>1179</v>
      </c>
      <c r="I124" s="13" t="str">
        <f t="shared" si="5"/>
        <v>PASS</v>
      </c>
    </row>
    <row r="125" spans="1:9">
      <c r="A125" s="11">
        <v>47392</v>
      </c>
      <c r="B125" s="6" t="s">
        <v>61</v>
      </c>
      <c r="C125" s="25">
        <v>0</v>
      </c>
      <c r="D125" s="25">
        <v>0</v>
      </c>
      <c r="E125" s="25"/>
      <c r="F125" s="14">
        <f t="shared" si="6"/>
        <v>9</v>
      </c>
      <c r="G125" s="14">
        <f t="shared" si="4"/>
        <v>9</v>
      </c>
      <c r="H125" s="6" t="s">
        <v>1179</v>
      </c>
      <c r="I125" s="13" t="str">
        <f t="shared" si="5"/>
        <v>PASS</v>
      </c>
    </row>
    <row r="126" spans="1:9">
      <c r="A126" s="11">
        <v>47423</v>
      </c>
      <c r="B126" s="6" t="s">
        <v>61</v>
      </c>
      <c r="C126" s="25">
        <v>0</v>
      </c>
      <c r="D126" s="25">
        <v>0</v>
      </c>
      <c r="E126" s="25"/>
      <c r="F126" s="14">
        <f t="shared" si="6"/>
        <v>9</v>
      </c>
      <c r="G126" s="14">
        <f t="shared" si="4"/>
        <v>9</v>
      </c>
      <c r="H126" s="6" t="s">
        <v>1179</v>
      </c>
      <c r="I126" s="13" t="str">
        <f t="shared" si="5"/>
        <v>PASS</v>
      </c>
    </row>
    <row r="127" spans="1:9">
      <c r="A127" s="11">
        <v>47453</v>
      </c>
      <c r="B127" s="6" t="s">
        <v>61</v>
      </c>
      <c r="C127" s="25">
        <v>0</v>
      </c>
      <c r="D127" s="25">
        <v>0</v>
      </c>
      <c r="E127" s="25"/>
      <c r="F127" s="14">
        <f t="shared" si="6"/>
        <v>9</v>
      </c>
      <c r="G127" s="14">
        <f t="shared" si="4"/>
        <v>9</v>
      </c>
      <c r="H127" s="6" t="s">
        <v>1179</v>
      </c>
      <c r="I127" s="13" t="str">
        <f t="shared" si="5"/>
        <v>PASS</v>
      </c>
    </row>
    <row r="128" spans="1:9">
      <c r="A128" s="11">
        <v>46204</v>
      </c>
      <c r="B128" s="6" t="s">
        <v>65</v>
      </c>
      <c r="C128" s="25">
        <v>0</v>
      </c>
      <c r="D128" s="25">
        <v>0</v>
      </c>
      <c r="E128" s="25">
        <v>16</v>
      </c>
      <c r="F128" s="14">
        <f>E128*1</f>
        <v>16</v>
      </c>
      <c r="G128" s="14">
        <f t="shared" si="4"/>
        <v>16</v>
      </c>
      <c r="H128" s="6" t="s">
        <v>1178</v>
      </c>
      <c r="I128" s="13" t="str">
        <f t="shared" si="5"/>
        <v>PASS</v>
      </c>
    </row>
    <row r="129" spans="1:9">
      <c r="A129" s="11">
        <v>46235</v>
      </c>
      <c r="B129" s="6" t="s">
        <v>65</v>
      </c>
      <c r="C129" s="25">
        <v>0</v>
      </c>
      <c r="D129" s="25">
        <v>0</v>
      </c>
      <c r="E129" s="25"/>
      <c r="F129" s="14">
        <f t="shared" ref="F129:F169" si="7">G128*1</f>
        <v>16</v>
      </c>
      <c r="G129" s="14">
        <f t="shared" si="4"/>
        <v>16</v>
      </c>
      <c r="H129" s="6" t="s">
        <v>1178</v>
      </c>
      <c r="I129" s="13" t="str">
        <f t="shared" si="5"/>
        <v>PASS</v>
      </c>
    </row>
    <row r="130" spans="1:9">
      <c r="A130" s="11">
        <v>46266</v>
      </c>
      <c r="B130" s="6" t="s">
        <v>65</v>
      </c>
      <c r="C130" s="25">
        <v>0</v>
      </c>
      <c r="D130" s="25">
        <v>0</v>
      </c>
      <c r="E130" s="25"/>
      <c r="F130" s="14">
        <f t="shared" si="7"/>
        <v>16</v>
      </c>
      <c r="G130" s="14">
        <f t="shared" ref="G130:G193" si="8">F130+C130-D130</f>
        <v>16</v>
      </c>
      <c r="H130" s="6" t="s">
        <v>1178</v>
      </c>
      <c r="I130" s="13" t="str">
        <f t="shared" ref="I130:I193" si="9">IF(AND(F130&gt;=0,G130&gt;=0,G130=F130+C130-D130),"PASS","FAIL")</f>
        <v>PASS</v>
      </c>
    </row>
    <row r="131" spans="1:9">
      <c r="A131" s="11">
        <v>46296</v>
      </c>
      <c r="B131" s="6" t="s">
        <v>65</v>
      </c>
      <c r="C131" s="25">
        <v>0</v>
      </c>
      <c r="D131" s="25">
        <v>0</v>
      </c>
      <c r="E131" s="25"/>
      <c r="F131" s="14">
        <f t="shared" si="7"/>
        <v>16</v>
      </c>
      <c r="G131" s="14">
        <f t="shared" si="8"/>
        <v>16</v>
      </c>
      <c r="H131" s="6" t="s">
        <v>1178</v>
      </c>
      <c r="I131" s="13" t="str">
        <f t="shared" si="9"/>
        <v>PASS</v>
      </c>
    </row>
    <row r="132" spans="1:9">
      <c r="A132" s="11">
        <v>46327</v>
      </c>
      <c r="B132" s="6" t="s">
        <v>65</v>
      </c>
      <c r="C132" s="25">
        <v>0</v>
      </c>
      <c r="D132" s="25">
        <v>0</v>
      </c>
      <c r="E132" s="25"/>
      <c r="F132" s="14">
        <f t="shared" si="7"/>
        <v>16</v>
      </c>
      <c r="G132" s="14">
        <f t="shared" si="8"/>
        <v>16</v>
      </c>
      <c r="H132" s="6" t="s">
        <v>1178</v>
      </c>
      <c r="I132" s="13" t="str">
        <f t="shared" si="9"/>
        <v>PASS</v>
      </c>
    </row>
    <row r="133" spans="1:9">
      <c r="A133" s="11">
        <v>46357</v>
      </c>
      <c r="B133" s="6" t="s">
        <v>65</v>
      </c>
      <c r="C133" s="25">
        <v>0</v>
      </c>
      <c r="D133" s="25">
        <v>0</v>
      </c>
      <c r="E133" s="25"/>
      <c r="F133" s="14">
        <f t="shared" si="7"/>
        <v>16</v>
      </c>
      <c r="G133" s="14">
        <f t="shared" si="8"/>
        <v>16</v>
      </c>
      <c r="H133" s="6" t="s">
        <v>1178</v>
      </c>
      <c r="I133" s="13" t="str">
        <f t="shared" si="9"/>
        <v>PASS</v>
      </c>
    </row>
    <row r="134" spans="1:9">
      <c r="A134" s="11">
        <v>46388</v>
      </c>
      <c r="B134" s="6" t="s">
        <v>65</v>
      </c>
      <c r="C134" s="25">
        <v>0</v>
      </c>
      <c r="D134" s="25">
        <v>0</v>
      </c>
      <c r="E134" s="25"/>
      <c r="F134" s="14">
        <f t="shared" si="7"/>
        <v>16</v>
      </c>
      <c r="G134" s="14">
        <f t="shared" si="8"/>
        <v>16</v>
      </c>
      <c r="H134" s="6" t="s">
        <v>1178</v>
      </c>
      <c r="I134" s="13" t="str">
        <f t="shared" si="9"/>
        <v>PASS</v>
      </c>
    </row>
    <row r="135" spans="1:9">
      <c r="A135" s="11">
        <v>46419</v>
      </c>
      <c r="B135" s="6" t="s">
        <v>65</v>
      </c>
      <c r="C135" s="25">
        <v>0</v>
      </c>
      <c r="D135" s="25">
        <v>0</v>
      </c>
      <c r="E135" s="25"/>
      <c r="F135" s="14">
        <f t="shared" si="7"/>
        <v>16</v>
      </c>
      <c r="G135" s="14">
        <f t="shared" si="8"/>
        <v>16</v>
      </c>
      <c r="H135" s="6" t="s">
        <v>1178</v>
      </c>
      <c r="I135" s="13" t="str">
        <f t="shared" si="9"/>
        <v>PASS</v>
      </c>
    </row>
    <row r="136" spans="1:9">
      <c r="A136" s="11">
        <v>46447</v>
      </c>
      <c r="B136" s="6" t="s">
        <v>65</v>
      </c>
      <c r="C136" s="25">
        <v>0</v>
      </c>
      <c r="D136" s="25">
        <v>0</v>
      </c>
      <c r="E136" s="25"/>
      <c r="F136" s="14">
        <f t="shared" si="7"/>
        <v>16</v>
      </c>
      <c r="G136" s="14">
        <f t="shared" si="8"/>
        <v>16</v>
      </c>
      <c r="H136" s="6" t="s">
        <v>1178</v>
      </c>
      <c r="I136" s="13" t="str">
        <f t="shared" si="9"/>
        <v>PASS</v>
      </c>
    </row>
    <row r="137" spans="1:9">
      <c r="A137" s="11">
        <v>46478</v>
      </c>
      <c r="B137" s="6" t="s">
        <v>65</v>
      </c>
      <c r="C137" s="25">
        <v>0</v>
      </c>
      <c r="D137" s="25">
        <v>0</v>
      </c>
      <c r="E137" s="25"/>
      <c r="F137" s="14">
        <f t="shared" si="7"/>
        <v>16</v>
      </c>
      <c r="G137" s="14">
        <f t="shared" si="8"/>
        <v>16</v>
      </c>
      <c r="H137" s="6" t="s">
        <v>1178</v>
      </c>
      <c r="I137" s="13" t="str">
        <f t="shared" si="9"/>
        <v>PASS</v>
      </c>
    </row>
    <row r="138" spans="1:9">
      <c r="A138" s="11">
        <v>46508</v>
      </c>
      <c r="B138" s="6" t="s">
        <v>65</v>
      </c>
      <c r="C138" s="25">
        <v>0</v>
      </c>
      <c r="D138" s="25">
        <v>0</v>
      </c>
      <c r="E138" s="25"/>
      <c r="F138" s="14">
        <f t="shared" si="7"/>
        <v>16</v>
      </c>
      <c r="G138" s="14">
        <f t="shared" si="8"/>
        <v>16</v>
      </c>
      <c r="H138" s="6" t="s">
        <v>1178</v>
      </c>
      <c r="I138" s="13" t="str">
        <f t="shared" si="9"/>
        <v>PASS</v>
      </c>
    </row>
    <row r="139" spans="1:9">
      <c r="A139" s="11">
        <v>46539</v>
      </c>
      <c r="B139" s="6" t="s">
        <v>65</v>
      </c>
      <c r="C139" s="25">
        <v>0</v>
      </c>
      <c r="D139" s="25">
        <v>0</v>
      </c>
      <c r="E139" s="25"/>
      <c r="F139" s="14">
        <f t="shared" si="7"/>
        <v>16</v>
      </c>
      <c r="G139" s="14">
        <f t="shared" si="8"/>
        <v>16</v>
      </c>
      <c r="H139" s="6" t="s">
        <v>1178</v>
      </c>
      <c r="I139" s="13" t="str">
        <f t="shared" si="9"/>
        <v>PASS</v>
      </c>
    </row>
    <row r="140" spans="1:9">
      <c r="A140" s="11">
        <v>46569</v>
      </c>
      <c r="B140" s="6" t="s">
        <v>65</v>
      </c>
      <c r="C140" s="25">
        <v>0</v>
      </c>
      <c r="D140" s="25">
        <v>0</v>
      </c>
      <c r="E140" s="25"/>
      <c r="F140" s="14">
        <f t="shared" si="7"/>
        <v>16</v>
      </c>
      <c r="G140" s="14">
        <f t="shared" si="8"/>
        <v>16</v>
      </c>
      <c r="H140" s="6" t="s">
        <v>1178</v>
      </c>
      <c r="I140" s="13" t="str">
        <f t="shared" si="9"/>
        <v>PASS</v>
      </c>
    </row>
    <row r="141" spans="1:9">
      <c r="A141" s="11">
        <v>46600</v>
      </c>
      <c r="B141" s="6" t="s">
        <v>65</v>
      </c>
      <c r="C141" s="25">
        <v>0</v>
      </c>
      <c r="D141" s="25">
        <v>0</v>
      </c>
      <c r="E141" s="25"/>
      <c r="F141" s="14">
        <f t="shared" si="7"/>
        <v>16</v>
      </c>
      <c r="G141" s="14">
        <f t="shared" si="8"/>
        <v>16</v>
      </c>
      <c r="H141" s="6" t="s">
        <v>1178</v>
      </c>
      <c r="I141" s="13" t="str">
        <f t="shared" si="9"/>
        <v>PASS</v>
      </c>
    </row>
    <row r="142" spans="1:9">
      <c r="A142" s="11">
        <v>46631</v>
      </c>
      <c r="B142" s="6" t="s">
        <v>65</v>
      </c>
      <c r="C142" s="25">
        <v>0</v>
      </c>
      <c r="D142" s="25">
        <v>0</v>
      </c>
      <c r="E142" s="25"/>
      <c r="F142" s="14">
        <f t="shared" si="7"/>
        <v>16</v>
      </c>
      <c r="G142" s="14">
        <f t="shared" si="8"/>
        <v>16</v>
      </c>
      <c r="H142" s="6" t="s">
        <v>1178</v>
      </c>
      <c r="I142" s="13" t="str">
        <f t="shared" si="9"/>
        <v>PASS</v>
      </c>
    </row>
    <row r="143" spans="1:9">
      <c r="A143" s="11">
        <v>46661</v>
      </c>
      <c r="B143" s="6" t="s">
        <v>65</v>
      </c>
      <c r="C143" s="25">
        <v>0</v>
      </c>
      <c r="D143" s="25">
        <v>0</v>
      </c>
      <c r="E143" s="25"/>
      <c r="F143" s="14">
        <f t="shared" si="7"/>
        <v>16</v>
      </c>
      <c r="G143" s="14">
        <f t="shared" si="8"/>
        <v>16</v>
      </c>
      <c r="H143" s="6" t="s">
        <v>1178</v>
      </c>
      <c r="I143" s="13" t="str">
        <f t="shared" si="9"/>
        <v>PASS</v>
      </c>
    </row>
    <row r="144" spans="1:9">
      <c r="A144" s="11">
        <v>46692</v>
      </c>
      <c r="B144" s="6" t="s">
        <v>65</v>
      </c>
      <c r="C144" s="25">
        <v>0</v>
      </c>
      <c r="D144" s="25">
        <v>0</v>
      </c>
      <c r="E144" s="25"/>
      <c r="F144" s="14">
        <f t="shared" si="7"/>
        <v>16</v>
      </c>
      <c r="G144" s="14">
        <f t="shared" si="8"/>
        <v>16</v>
      </c>
      <c r="H144" s="6" t="s">
        <v>1178</v>
      </c>
      <c r="I144" s="13" t="str">
        <f t="shared" si="9"/>
        <v>PASS</v>
      </c>
    </row>
    <row r="145" spans="1:9">
      <c r="A145" s="11">
        <v>46722</v>
      </c>
      <c r="B145" s="6" t="s">
        <v>65</v>
      </c>
      <c r="C145" s="25">
        <v>0</v>
      </c>
      <c r="D145" s="25">
        <v>0</v>
      </c>
      <c r="E145" s="25"/>
      <c r="F145" s="14">
        <f t="shared" si="7"/>
        <v>16</v>
      </c>
      <c r="G145" s="14">
        <f t="shared" si="8"/>
        <v>16</v>
      </c>
      <c r="H145" s="6" t="s">
        <v>1178</v>
      </c>
      <c r="I145" s="13" t="str">
        <f t="shared" si="9"/>
        <v>PASS</v>
      </c>
    </row>
    <row r="146" spans="1:9">
      <c r="A146" s="11">
        <v>46753</v>
      </c>
      <c r="B146" s="6" t="s">
        <v>65</v>
      </c>
      <c r="C146" s="25">
        <v>0</v>
      </c>
      <c r="D146" s="25">
        <v>0</v>
      </c>
      <c r="E146" s="25"/>
      <c r="F146" s="14">
        <f t="shared" si="7"/>
        <v>16</v>
      </c>
      <c r="G146" s="14">
        <f t="shared" si="8"/>
        <v>16</v>
      </c>
      <c r="H146" s="6" t="s">
        <v>1179</v>
      </c>
      <c r="I146" s="13" t="str">
        <f t="shared" si="9"/>
        <v>PASS</v>
      </c>
    </row>
    <row r="147" spans="1:9">
      <c r="A147" s="11">
        <v>46784</v>
      </c>
      <c r="B147" s="6" t="s">
        <v>65</v>
      </c>
      <c r="C147" s="25">
        <v>0</v>
      </c>
      <c r="D147" s="25">
        <v>0</v>
      </c>
      <c r="E147" s="25"/>
      <c r="F147" s="14">
        <f t="shared" si="7"/>
        <v>16</v>
      </c>
      <c r="G147" s="14">
        <f t="shared" si="8"/>
        <v>16</v>
      </c>
      <c r="H147" s="6" t="s">
        <v>1179</v>
      </c>
      <c r="I147" s="13" t="str">
        <f t="shared" si="9"/>
        <v>PASS</v>
      </c>
    </row>
    <row r="148" spans="1:9">
      <c r="A148" s="11">
        <v>46813</v>
      </c>
      <c r="B148" s="6" t="s">
        <v>65</v>
      </c>
      <c r="C148" s="25">
        <v>0</v>
      </c>
      <c r="D148" s="25">
        <v>0</v>
      </c>
      <c r="E148" s="25"/>
      <c r="F148" s="14">
        <f t="shared" si="7"/>
        <v>16</v>
      </c>
      <c r="G148" s="14">
        <f t="shared" si="8"/>
        <v>16</v>
      </c>
      <c r="H148" s="6" t="s">
        <v>1179</v>
      </c>
      <c r="I148" s="13" t="str">
        <f t="shared" si="9"/>
        <v>PASS</v>
      </c>
    </row>
    <row r="149" spans="1:9">
      <c r="A149" s="11">
        <v>46844</v>
      </c>
      <c r="B149" s="6" t="s">
        <v>65</v>
      </c>
      <c r="C149" s="25">
        <v>0</v>
      </c>
      <c r="D149" s="25">
        <v>0</v>
      </c>
      <c r="E149" s="25"/>
      <c r="F149" s="14">
        <f t="shared" si="7"/>
        <v>16</v>
      </c>
      <c r="G149" s="14">
        <f t="shared" si="8"/>
        <v>16</v>
      </c>
      <c r="H149" s="6" t="s">
        <v>1179</v>
      </c>
      <c r="I149" s="13" t="str">
        <f t="shared" si="9"/>
        <v>PASS</v>
      </c>
    </row>
    <row r="150" spans="1:9">
      <c r="A150" s="11">
        <v>46874</v>
      </c>
      <c r="B150" s="6" t="s">
        <v>65</v>
      </c>
      <c r="C150" s="25">
        <v>0</v>
      </c>
      <c r="D150" s="25">
        <v>0</v>
      </c>
      <c r="E150" s="25"/>
      <c r="F150" s="14">
        <f t="shared" si="7"/>
        <v>16</v>
      </c>
      <c r="G150" s="14">
        <f t="shared" si="8"/>
        <v>16</v>
      </c>
      <c r="H150" s="6" t="s">
        <v>1179</v>
      </c>
      <c r="I150" s="13" t="str">
        <f t="shared" si="9"/>
        <v>PASS</v>
      </c>
    </row>
    <row r="151" spans="1:9">
      <c r="A151" s="11">
        <v>46905</v>
      </c>
      <c r="B151" s="6" t="s">
        <v>65</v>
      </c>
      <c r="C151" s="25">
        <v>0</v>
      </c>
      <c r="D151" s="25">
        <v>0</v>
      </c>
      <c r="E151" s="25"/>
      <c r="F151" s="14">
        <f t="shared" si="7"/>
        <v>16</v>
      </c>
      <c r="G151" s="14">
        <f t="shared" si="8"/>
        <v>16</v>
      </c>
      <c r="H151" s="6" t="s">
        <v>1179</v>
      </c>
      <c r="I151" s="13" t="str">
        <f t="shared" si="9"/>
        <v>PASS</v>
      </c>
    </row>
    <row r="152" spans="1:9">
      <c r="A152" s="11">
        <v>46935</v>
      </c>
      <c r="B152" s="6" t="s">
        <v>65</v>
      </c>
      <c r="C152" s="25">
        <v>0</v>
      </c>
      <c r="D152" s="25">
        <v>0</v>
      </c>
      <c r="E152" s="25"/>
      <c r="F152" s="14">
        <f t="shared" si="7"/>
        <v>16</v>
      </c>
      <c r="G152" s="14">
        <f t="shared" si="8"/>
        <v>16</v>
      </c>
      <c r="H152" s="6" t="s">
        <v>1179</v>
      </c>
      <c r="I152" s="13" t="str">
        <f t="shared" si="9"/>
        <v>PASS</v>
      </c>
    </row>
    <row r="153" spans="1:9">
      <c r="A153" s="11">
        <v>46966</v>
      </c>
      <c r="B153" s="6" t="s">
        <v>65</v>
      </c>
      <c r="C153" s="25">
        <v>0</v>
      </c>
      <c r="D153" s="25">
        <v>0</v>
      </c>
      <c r="E153" s="25"/>
      <c r="F153" s="14">
        <f t="shared" si="7"/>
        <v>16</v>
      </c>
      <c r="G153" s="14">
        <f t="shared" si="8"/>
        <v>16</v>
      </c>
      <c r="H153" s="6" t="s">
        <v>1179</v>
      </c>
      <c r="I153" s="13" t="str">
        <f t="shared" si="9"/>
        <v>PASS</v>
      </c>
    </row>
    <row r="154" spans="1:9">
      <c r="A154" s="11">
        <v>46997</v>
      </c>
      <c r="B154" s="6" t="s">
        <v>65</v>
      </c>
      <c r="C154" s="25">
        <v>0</v>
      </c>
      <c r="D154" s="25">
        <v>0</v>
      </c>
      <c r="E154" s="25"/>
      <c r="F154" s="14">
        <f t="shared" si="7"/>
        <v>16</v>
      </c>
      <c r="G154" s="14">
        <f t="shared" si="8"/>
        <v>16</v>
      </c>
      <c r="H154" s="6" t="s">
        <v>1179</v>
      </c>
      <c r="I154" s="13" t="str">
        <f t="shared" si="9"/>
        <v>PASS</v>
      </c>
    </row>
    <row r="155" spans="1:9">
      <c r="A155" s="11">
        <v>47027</v>
      </c>
      <c r="B155" s="6" t="s">
        <v>65</v>
      </c>
      <c r="C155" s="25">
        <v>0</v>
      </c>
      <c r="D155" s="25">
        <v>0</v>
      </c>
      <c r="E155" s="25"/>
      <c r="F155" s="14">
        <f t="shared" si="7"/>
        <v>16</v>
      </c>
      <c r="G155" s="14">
        <f t="shared" si="8"/>
        <v>16</v>
      </c>
      <c r="H155" s="6" t="s">
        <v>1179</v>
      </c>
      <c r="I155" s="13" t="str">
        <f t="shared" si="9"/>
        <v>PASS</v>
      </c>
    </row>
    <row r="156" spans="1:9">
      <c r="A156" s="11">
        <v>47058</v>
      </c>
      <c r="B156" s="6" t="s">
        <v>65</v>
      </c>
      <c r="C156" s="25">
        <v>0</v>
      </c>
      <c r="D156" s="25">
        <v>0</v>
      </c>
      <c r="E156" s="25"/>
      <c r="F156" s="14">
        <f t="shared" si="7"/>
        <v>16</v>
      </c>
      <c r="G156" s="14">
        <f t="shared" si="8"/>
        <v>16</v>
      </c>
      <c r="H156" s="6" t="s">
        <v>1179</v>
      </c>
      <c r="I156" s="13" t="str">
        <f t="shared" si="9"/>
        <v>PASS</v>
      </c>
    </row>
    <row r="157" spans="1:9">
      <c r="A157" s="11">
        <v>47088</v>
      </c>
      <c r="B157" s="6" t="s">
        <v>65</v>
      </c>
      <c r="C157" s="25">
        <v>0</v>
      </c>
      <c r="D157" s="25">
        <v>1</v>
      </c>
      <c r="E157" s="25"/>
      <c r="F157" s="14">
        <f t="shared" si="7"/>
        <v>16</v>
      </c>
      <c r="G157" s="14">
        <f t="shared" si="8"/>
        <v>15</v>
      </c>
      <c r="H157" s="6" t="s">
        <v>1179</v>
      </c>
      <c r="I157" s="13" t="str">
        <f t="shared" si="9"/>
        <v>PASS</v>
      </c>
    </row>
    <row r="158" spans="1:9">
      <c r="A158" s="11">
        <v>47119</v>
      </c>
      <c r="B158" s="6" t="s">
        <v>65</v>
      </c>
      <c r="C158" s="25">
        <v>0</v>
      </c>
      <c r="D158" s="25">
        <v>0</v>
      </c>
      <c r="E158" s="25"/>
      <c r="F158" s="14">
        <f t="shared" si="7"/>
        <v>15</v>
      </c>
      <c r="G158" s="14">
        <f t="shared" si="8"/>
        <v>15</v>
      </c>
      <c r="H158" s="6" t="s">
        <v>1179</v>
      </c>
      <c r="I158" s="13" t="str">
        <f t="shared" si="9"/>
        <v>PASS</v>
      </c>
    </row>
    <row r="159" spans="1:9">
      <c r="A159" s="11">
        <v>47150</v>
      </c>
      <c r="B159" s="6" t="s">
        <v>65</v>
      </c>
      <c r="C159" s="25">
        <v>0</v>
      </c>
      <c r="D159" s="25">
        <v>1</v>
      </c>
      <c r="E159" s="25"/>
      <c r="F159" s="14">
        <f t="shared" si="7"/>
        <v>15</v>
      </c>
      <c r="G159" s="14">
        <f t="shared" si="8"/>
        <v>14</v>
      </c>
      <c r="H159" s="6" t="s">
        <v>1179</v>
      </c>
      <c r="I159" s="13" t="str">
        <f t="shared" si="9"/>
        <v>PASS</v>
      </c>
    </row>
    <row r="160" spans="1:9">
      <c r="A160" s="11">
        <v>47178</v>
      </c>
      <c r="B160" s="6" t="s">
        <v>65</v>
      </c>
      <c r="C160" s="25">
        <v>0</v>
      </c>
      <c r="D160" s="25">
        <v>0</v>
      </c>
      <c r="E160" s="25"/>
      <c r="F160" s="14">
        <f t="shared" si="7"/>
        <v>14</v>
      </c>
      <c r="G160" s="14">
        <f t="shared" si="8"/>
        <v>14</v>
      </c>
      <c r="H160" s="6" t="s">
        <v>1179</v>
      </c>
      <c r="I160" s="13" t="str">
        <f t="shared" si="9"/>
        <v>PASS</v>
      </c>
    </row>
    <row r="161" spans="1:9">
      <c r="A161" s="11">
        <v>47209</v>
      </c>
      <c r="B161" s="6" t="s">
        <v>65</v>
      </c>
      <c r="C161" s="25">
        <v>0</v>
      </c>
      <c r="D161" s="25">
        <v>0</v>
      </c>
      <c r="E161" s="25"/>
      <c r="F161" s="14">
        <f t="shared" si="7"/>
        <v>14</v>
      </c>
      <c r="G161" s="14">
        <f t="shared" si="8"/>
        <v>14</v>
      </c>
      <c r="H161" s="6" t="s">
        <v>1179</v>
      </c>
      <c r="I161" s="13" t="str">
        <f t="shared" si="9"/>
        <v>PASS</v>
      </c>
    </row>
    <row r="162" spans="1:9">
      <c r="A162" s="11">
        <v>47239</v>
      </c>
      <c r="B162" s="6" t="s">
        <v>65</v>
      </c>
      <c r="C162" s="25">
        <v>0</v>
      </c>
      <c r="D162" s="25">
        <v>0</v>
      </c>
      <c r="E162" s="25"/>
      <c r="F162" s="14">
        <f t="shared" si="7"/>
        <v>14</v>
      </c>
      <c r="G162" s="14">
        <f t="shared" si="8"/>
        <v>14</v>
      </c>
      <c r="H162" s="6" t="s">
        <v>1179</v>
      </c>
      <c r="I162" s="13" t="str">
        <f t="shared" si="9"/>
        <v>PASS</v>
      </c>
    </row>
    <row r="163" spans="1:9">
      <c r="A163" s="11">
        <v>47270</v>
      </c>
      <c r="B163" s="6" t="s">
        <v>65</v>
      </c>
      <c r="C163" s="25">
        <v>0</v>
      </c>
      <c r="D163" s="25">
        <v>0</v>
      </c>
      <c r="E163" s="25"/>
      <c r="F163" s="14">
        <f t="shared" si="7"/>
        <v>14</v>
      </c>
      <c r="G163" s="14">
        <f t="shared" si="8"/>
        <v>14</v>
      </c>
      <c r="H163" s="6" t="s">
        <v>1179</v>
      </c>
      <c r="I163" s="13" t="str">
        <f t="shared" si="9"/>
        <v>PASS</v>
      </c>
    </row>
    <row r="164" spans="1:9">
      <c r="A164" s="11">
        <v>47300</v>
      </c>
      <c r="B164" s="6" t="s">
        <v>65</v>
      </c>
      <c r="C164" s="25">
        <v>0</v>
      </c>
      <c r="D164" s="25">
        <v>0</v>
      </c>
      <c r="E164" s="25"/>
      <c r="F164" s="14">
        <f t="shared" si="7"/>
        <v>14</v>
      </c>
      <c r="G164" s="14">
        <f t="shared" si="8"/>
        <v>14</v>
      </c>
      <c r="H164" s="6" t="s">
        <v>1179</v>
      </c>
      <c r="I164" s="13" t="str">
        <f t="shared" si="9"/>
        <v>PASS</v>
      </c>
    </row>
    <row r="165" spans="1:9">
      <c r="A165" s="11">
        <v>47331</v>
      </c>
      <c r="B165" s="6" t="s">
        <v>65</v>
      </c>
      <c r="C165" s="25">
        <v>0</v>
      </c>
      <c r="D165" s="25">
        <v>0</v>
      </c>
      <c r="E165" s="25"/>
      <c r="F165" s="14">
        <f t="shared" si="7"/>
        <v>14</v>
      </c>
      <c r="G165" s="14">
        <f t="shared" si="8"/>
        <v>14</v>
      </c>
      <c r="H165" s="6" t="s">
        <v>1179</v>
      </c>
      <c r="I165" s="13" t="str">
        <f t="shared" si="9"/>
        <v>PASS</v>
      </c>
    </row>
    <row r="166" spans="1:9">
      <c r="A166" s="11">
        <v>47362</v>
      </c>
      <c r="B166" s="6" t="s">
        <v>65</v>
      </c>
      <c r="C166" s="25">
        <v>0</v>
      </c>
      <c r="D166" s="25">
        <v>0</v>
      </c>
      <c r="E166" s="25"/>
      <c r="F166" s="14">
        <f t="shared" si="7"/>
        <v>14</v>
      </c>
      <c r="G166" s="14">
        <f t="shared" si="8"/>
        <v>14</v>
      </c>
      <c r="H166" s="6" t="s">
        <v>1179</v>
      </c>
      <c r="I166" s="13" t="str">
        <f t="shared" si="9"/>
        <v>PASS</v>
      </c>
    </row>
    <row r="167" spans="1:9">
      <c r="A167" s="11">
        <v>47392</v>
      </c>
      <c r="B167" s="6" t="s">
        <v>65</v>
      </c>
      <c r="C167" s="25">
        <v>1</v>
      </c>
      <c r="D167" s="25">
        <v>0</v>
      </c>
      <c r="E167" s="25"/>
      <c r="F167" s="14">
        <f t="shared" si="7"/>
        <v>14</v>
      </c>
      <c r="G167" s="14">
        <f t="shared" si="8"/>
        <v>15</v>
      </c>
      <c r="H167" s="6" t="s">
        <v>1179</v>
      </c>
      <c r="I167" s="13" t="str">
        <f t="shared" si="9"/>
        <v>PASS</v>
      </c>
    </row>
    <row r="168" spans="1:9">
      <c r="A168" s="11">
        <v>47423</v>
      </c>
      <c r="B168" s="6" t="s">
        <v>65</v>
      </c>
      <c r="C168" s="25">
        <v>0</v>
      </c>
      <c r="D168" s="25">
        <v>0</v>
      </c>
      <c r="E168" s="25"/>
      <c r="F168" s="14">
        <f t="shared" si="7"/>
        <v>15</v>
      </c>
      <c r="G168" s="14">
        <f t="shared" si="8"/>
        <v>15</v>
      </c>
      <c r="H168" s="6" t="s">
        <v>1179</v>
      </c>
      <c r="I168" s="13" t="str">
        <f t="shared" si="9"/>
        <v>PASS</v>
      </c>
    </row>
    <row r="169" spans="1:9">
      <c r="A169" s="11">
        <v>47453</v>
      </c>
      <c r="B169" s="6" t="s">
        <v>65</v>
      </c>
      <c r="C169" s="25">
        <v>0</v>
      </c>
      <c r="D169" s="25">
        <v>0</v>
      </c>
      <c r="E169" s="25"/>
      <c r="F169" s="14">
        <f t="shared" si="7"/>
        <v>15</v>
      </c>
      <c r="G169" s="14">
        <f t="shared" si="8"/>
        <v>15</v>
      </c>
      <c r="H169" s="6" t="s">
        <v>1179</v>
      </c>
      <c r="I169" s="13" t="str">
        <f t="shared" si="9"/>
        <v>PASS</v>
      </c>
    </row>
    <row r="170" spans="1:9">
      <c r="A170" s="11">
        <v>46204</v>
      </c>
      <c r="B170" s="6" t="s">
        <v>68</v>
      </c>
      <c r="C170" s="25">
        <v>0</v>
      </c>
      <c r="D170" s="25">
        <v>0</v>
      </c>
      <c r="E170" s="25">
        <v>18</v>
      </c>
      <c r="F170" s="14">
        <f>E170*1</f>
        <v>18</v>
      </c>
      <c r="G170" s="14">
        <f t="shared" si="8"/>
        <v>18</v>
      </c>
      <c r="H170" s="6" t="s">
        <v>1178</v>
      </c>
      <c r="I170" s="13" t="str">
        <f t="shared" si="9"/>
        <v>PASS</v>
      </c>
    </row>
    <row r="171" spans="1:9">
      <c r="A171" s="11">
        <v>46235</v>
      </c>
      <c r="B171" s="6" t="s">
        <v>68</v>
      </c>
      <c r="C171" s="25">
        <v>0</v>
      </c>
      <c r="D171" s="25">
        <v>0</v>
      </c>
      <c r="E171" s="25"/>
      <c r="F171" s="14">
        <f t="shared" ref="F171:F211" si="10">G170*1</f>
        <v>18</v>
      </c>
      <c r="G171" s="14">
        <f t="shared" si="8"/>
        <v>18</v>
      </c>
      <c r="H171" s="6" t="s">
        <v>1178</v>
      </c>
      <c r="I171" s="13" t="str">
        <f t="shared" si="9"/>
        <v>PASS</v>
      </c>
    </row>
    <row r="172" spans="1:9">
      <c r="A172" s="11">
        <v>46266</v>
      </c>
      <c r="B172" s="6" t="s">
        <v>68</v>
      </c>
      <c r="C172" s="25">
        <v>0</v>
      </c>
      <c r="D172" s="25">
        <v>0</v>
      </c>
      <c r="E172" s="25"/>
      <c r="F172" s="14">
        <f t="shared" si="10"/>
        <v>18</v>
      </c>
      <c r="G172" s="14">
        <f t="shared" si="8"/>
        <v>18</v>
      </c>
      <c r="H172" s="6" t="s">
        <v>1178</v>
      </c>
      <c r="I172" s="13" t="str">
        <f t="shared" si="9"/>
        <v>PASS</v>
      </c>
    </row>
    <row r="173" spans="1:9">
      <c r="A173" s="11">
        <v>46296</v>
      </c>
      <c r="B173" s="6" t="s">
        <v>68</v>
      </c>
      <c r="C173" s="25">
        <v>0</v>
      </c>
      <c r="D173" s="25">
        <v>0</v>
      </c>
      <c r="E173" s="25"/>
      <c r="F173" s="14">
        <f t="shared" si="10"/>
        <v>18</v>
      </c>
      <c r="G173" s="14">
        <f t="shared" si="8"/>
        <v>18</v>
      </c>
      <c r="H173" s="6" t="s">
        <v>1178</v>
      </c>
      <c r="I173" s="13" t="str">
        <f t="shared" si="9"/>
        <v>PASS</v>
      </c>
    </row>
    <row r="174" spans="1:9">
      <c r="A174" s="11">
        <v>46327</v>
      </c>
      <c r="B174" s="6" t="s">
        <v>68</v>
      </c>
      <c r="C174" s="25">
        <v>0</v>
      </c>
      <c r="D174" s="25">
        <v>0</v>
      </c>
      <c r="E174" s="25"/>
      <c r="F174" s="14">
        <f t="shared" si="10"/>
        <v>18</v>
      </c>
      <c r="G174" s="14">
        <f t="shared" si="8"/>
        <v>18</v>
      </c>
      <c r="H174" s="6" t="s">
        <v>1178</v>
      </c>
      <c r="I174" s="13" t="str">
        <f t="shared" si="9"/>
        <v>PASS</v>
      </c>
    </row>
    <row r="175" spans="1:9">
      <c r="A175" s="11">
        <v>46357</v>
      </c>
      <c r="B175" s="6" t="s">
        <v>68</v>
      </c>
      <c r="C175" s="25">
        <v>0</v>
      </c>
      <c r="D175" s="25">
        <v>0</v>
      </c>
      <c r="E175" s="25"/>
      <c r="F175" s="14">
        <f t="shared" si="10"/>
        <v>18</v>
      </c>
      <c r="G175" s="14">
        <f t="shared" si="8"/>
        <v>18</v>
      </c>
      <c r="H175" s="6" t="s">
        <v>1178</v>
      </c>
      <c r="I175" s="13" t="str">
        <f t="shared" si="9"/>
        <v>PASS</v>
      </c>
    </row>
    <row r="176" spans="1:9">
      <c r="A176" s="11">
        <v>46388</v>
      </c>
      <c r="B176" s="6" t="s">
        <v>68</v>
      </c>
      <c r="C176" s="25">
        <v>0</v>
      </c>
      <c r="D176" s="25">
        <v>0</v>
      </c>
      <c r="E176" s="25"/>
      <c r="F176" s="14">
        <f t="shared" si="10"/>
        <v>18</v>
      </c>
      <c r="G176" s="14">
        <f t="shared" si="8"/>
        <v>18</v>
      </c>
      <c r="H176" s="6" t="s">
        <v>1178</v>
      </c>
      <c r="I176" s="13" t="str">
        <f t="shared" si="9"/>
        <v>PASS</v>
      </c>
    </row>
    <row r="177" spans="1:9">
      <c r="A177" s="11">
        <v>46419</v>
      </c>
      <c r="B177" s="6" t="s">
        <v>68</v>
      </c>
      <c r="C177" s="25">
        <v>0</v>
      </c>
      <c r="D177" s="25">
        <v>0</v>
      </c>
      <c r="E177" s="25"/>
      <c r="F177" s="14">
        <f t="shared" si="10"/>
        <v>18</v>
      </c>
      <c r="G177" s="14">
        <f t="shared" si="8"/>
        <v>18</v>
      </c>
      <c r="H177" s="6" t="s">
        <v>1178</v>
      </c>
      <c r="I177" s="13" t="str">
        <f t="shared" si="9"/>
        <v>PASS</v>
      </c>
    </row>
    <row r="178" spans="1:9">
      <c r="A178" s="11">
        <v>46447</v>
      </c>
      <c r="B178" s="6" t="s">
        <v>68</v>
      </c>
      <c r="C178" s="25">
        <v>0</v>
      </c>
      <c r="D178" s="25">
        <v>0</v>
      </c>
      <c r="E178" s="25"/>
      <c r="F178" s="14">
        <f t="shared" si="10"/>
        <v>18</v>
      </c>
      <c r="G178" s="14">
        <f t="shared" si="8"/>
        <v>18</v>
      </c>
      <c r="H178" s="6" t="s">
        <v>1178</v>
      </c>
      <c r="I178" s="13" t="str">
        <f t="shared" si="9"/>
        <v>PASS</v>
      </c>
    </row>
    <row r="179" spans="1:9">
      <c r="A179" s="11">
        <v>46478</v>
      </c>
      <c r="B179" s="6" t="s">
        <v>68</v>
      </c>
      <c r="C179" s="25">
        <v>0</v>
      </c>
      <c r="D179" s="25">
        <v>0</v>
      </c>
      <c r="E179" s="25"/>
      <c r="F179" s="14">
        <f t="shared" si="10"/>
        <v>18</v>
      </c>
      <c r="G179" s="14">
        <f t="shared" si="8"/>
        <v>18</v>
      </c>
      <c r="H179" s="6" t="s">
        <v>1178</v>
      </c>
      <c r="I179" s="13" t="str">
        <f t="shared" si="9"/>
        <v>PASS</v>
      </c>
    </row>
    <row r="180" spans="1:9">
      <c r="A180" s="11">
        <v>46508</v>
      </c>
      <c r="B180" s="6" t="s">
        <v>68</v>
      </c>
      <c r="C180" s="25">
        <v>0</v>
      </c>
      <c r="D180" s="25">
        <v>0</v>
      </c>
      <c r="E180" s="25"/>
      <c r="F180" s="14">
        <f t="shared" si="10"/>
        <v>18</v>
      </c>
      <c r="G180" s="14">
        <f t="shared" si="8"/>
        <v>18</v>
      </c>
      <c r="H180" s="6" t="s">
        <v>1178</v>
      </c>
      <c r="I180" s="13" t="str">
        <f t="shared" si="9"/>
        <v>PASS</v>
      </c>
    </row>
    <row r="181" spans="1:9">
      <c r="A181" s="11">
        <v>46539</v>
      </c>
      <c r="B181" s="6" t="s">
        <v>68</v>
      </c>
      <c r="C181" s="25">
        <v>0</v>
      </c>
      <c r="D181" s="25">
        <v>0</v>
      </c>
      <c r="E181" s="25"/>
      <c r="F181" s="14">
        <f t="shared" si="10"/>
        <v>18</v>
      </c>
      <c r="G181" s="14">
        <f t="shared" si="8"/>
        <v>18</v>
      </c>
      <c r="H181" s="6" t="s">
        <v>1178</v>
      </c>
      <c r="I181" s="13" t="str">
        <f t="shared" si="9"/>
        <v>PASS</v>
      </c>
    </row>
    <row r="182" spans="1:9">
      <c r="A182" s="11">
        <v>46569</v>
      </c>
      <c r="B182" s="6" t="s">
        <v>68</v>
      </c>
      <c r="C182" s="25">
        <v>0</v>
      </c>
      <c r="D182" s="25">
        <v>0</v>
      </c>
      <c r="E182" s="25"/>
      <c r="F182" s="14">
        <f t="shared" si="10"/>
        <v>18</v>
      </c>
      <c r="G182" s="14">
        <f t="shared" si="8"/>
        <v>18</v>
      </c>
      <c r="H182" s="6" t="s">
        <v>1178</v>
      </c>
      <c r="I182" s="13" t="str">
        <f t="shared" si="9"/>
        <v>PASS</v>
      </c>
    </row>
    <row r="183" spans="1:9">
      <c r="A183" s="11">
        <v>46600</v>
      </c>
      <c r="B183" s="6" t="s">
        <v>68</v>
      </c>
      <c r="C183" s="25">
        <v>0</v>
      </c>
      <c r="D183" s="25">
        <v>0</v>
      </c>
      <c r="E183" s="25"/>
      <c r="F183" s="14">
        <f t="shared" si="10"/>
        <v>18</v>
      </c>
      <c r="G183" s="14">
        <f t="shared" si="8"/>
        <v>18</v>
      </c>
      <c r="H183" s="6" t="s">
        <v>1178</v>
      </c>
      <c r="I183" s="13" t="str">
        <f t="shared" si="9"/>
        <v>PASS</v>
      </c>
    </row>
    <row r="184" spans="1:9">
      <c r="A184" s="11">
        <v>46631</v>
      </c>
      <c r="B184" s="6" t="s">
        <v>68</v>
      </c>
      <c r="C184" s="25">
        <v>1</v>
      </c>
      <c r="D184" s="25">
        <v>0</v>
      </c>
      <c r="E184" s="25"/>
      <c r="F184" s="14">
        <f t="shared" si="10"/>
        <v>18</v>
      </c>
      <c r="G184" s="14">
        <f t="shared" si="8"/>
        <v>19</v>
      </c>
      <c r="H184" s="6" t="s">
        <v>1178</v>
      </c>
      <c r="I184" s="13" t="str">
        <f t="shared" si="9"/>
        <v>PASS</v>
      </c>
    </row>
    <row r="185" spans="1:9">
      <c r="A185" s="11">
        <v>46661</v>
      </c>
      <c r="B185" s="6" t="s">
        <v>68</v>
      </c>
      <c r="C185" s="25">
        <v>0</v>
      </c>
      <c r="D185" s="25">
        <v>0</v>
      </c>
      <c r="E185" s="25"/>
      <c r="F185" s="14">
        <f t="shared" si="10"/>
        <v>19</v>
      </c>
      <c r="G185" s="14">
        <f t="shared" si="8"/>
        <v>19</v>
      </c>
      <c r="H185" s="6" t="s">
        <v>1178</v>
      </c>
      <c r="I185" s="13" t="str">
        <f t="shared" si="9"/>
        <v>PASS</v>
      </c>
    </row>
    <row r="186" spans="1:9">
      <c r="A186" s="11">
        <v>46692</v>
      </c>
      <c r="B186" s="6" t="s">
        <v>68</v>
      </c>
      <c r="C186" s="25">
        <v>0</v>
      </c>
      <c r="D186" s="25">
        <v>0</v>
      </c>
      <c r="E186" s="25"/>
      <c r="F186" s="14">
        <f t="shared" si="10"/>
        <v>19</v>
      </c>
      <c r="G186" s="14">
        <f t="shared" si="8"/>
        <v>19</v>
      </c>
      <c r="H186" s="6" t="s">
        <v>1178</v>
      </c>
      <c r="I186" s="13" t="str">
        <f t="shared" si="9"/>
        <v>PASS</v>
      </c>
    </row>
    <row r="187" spans="1:9">
      <c r="A187" s="11">
        <v>46722</v>
      </c>
      <c r="B187" s="6" t="s">
        <v>68</v>
      </c>
      <c r="C187" s="25">
        <v>0</v>
      </c>
      <c r="D187" s="25">
        <v>0</v>
      </c>
      <c r="E187" s="25"/>
      <c r="F187" s="14">
        <f t="shared" si="10"/>
        <v>19</v>
      </c>
      <c r="G187" s="14">
        <f t="shared" si="8"/>
        <v>19</v>
      </c>
      <c r="H187" s="6" t="s">
        <v>1178</v>
      </c>
      <c r="I187" s="13" t="str">
        <f t="shared" si="9"/>
        <v>PASS</v>
      </c>
    </row>
    <row r="188" spans="1:9">
      <c r="A188" s="11">
        <v>46753</v>
      </c>
      <c r="B188" s="6" t="s">
        <v>68</v>
      </c>
      <c r="C188" s="25">
        <v>0</v>
      </c>
      <c r="D188" s="25">
        <v>0</v>
      </c>
      <c r="E188" s="25"/>
      <c r="F188" s="14">
        <f t="shared" si="10"/>
        <v>19</v>
      </c>
      <c r="G188" s="14">
        <f t="shared" si="8"/>
        <v>19</v>
      </c>
      <c r="H188" s="6" t="s">
        <v>1179</v>
      </c>
      <c r="I188" s="13" t="str">
        <f t="shared" si="9"/>
        <v>PASS</v>
      </c>
    </row>
    <row r="189" spans="1:9">
      <c r="A189" s="11">
        <v>46784</v>
      </c>
      <c r="B189" s="6" t="s">
        <v>68</v>
      </c>
      <c r="C189" s="25">
        <v>0</v>
      </c>
      <c r="D189" s="25">
        <v>0</v>
      </c>
      <c r="E189" s="25"/>
      <c r="F189" s="14">
        <f t="shared" si="10"/>
        <v>19</v>
      </c>
      <c r="G189" s="14">
        <f t="shared" si="8"/>
        <v>19</v>
      </c>
      <c r="H189" s="6" t="s">
        <v>1179</v>
      </c>
      <c r="I189" s="13" t="str">
        <f t="shared" si="9"/>
        <v>PASS</v>
      </c>
    </row>
    <row r="190" spans="1:9">
      <c r="A190" s="11">
        <v>46813</v>
      </c>
      <c r="B190" s="6" t="s">
        <v>68</v>
      </c>
      <c r="C190" s="25">
        <v>0</v>
      </c>
      <c r="D190" s="25">
        <v>0</v>
      </c>
      <c r="E190" s="25"/>
      <c r="F190" s="14">
        <f t="shared" si="10"/>
        <v>19</v>
      </c>
      <c r="G190" s="14">
        <f t="shared" si="8"/>
        <v>19</v>
      </c>
      <c r="H190" s="6" t="s">
        <v>1179</v>
      </c>
      <c r="I190" s="13" t="str">
        <f t="shared" si="9"/>
        <v>PASS</v>
      </c>
    </row>
    <row r="191" spans="1:9">
      <c r="A191" s="11">
        <v>46844</v>
      </c>
      <c r="B191" s="6" t="s">
        <v>68</v>
      </c>
      <c r="C191" s="25">
        <v>0</v>
      </c>
      <c r="D191" s="25">
        <v>0</v>
      </c>
      <c r="E191" s="25"/>
      <c r="F191" s="14">
        <f t="shared" si="10"/>
        <v>19</v>
      </c>
      <c r="G191" s="14">
        <f t="shared" si="8"/>
        <v>19</v>
      </c>
      <c r="H191" s="6" t="s">
        <v>1179</v>
      </c>
      <c r="I191" s="13" t="str">
        <f t="shared" si="9"/>
        <v>PASS</v>
      </c>
    </row>
    <row r="192" spans="1:9">
      <c r="A192" s="11">
        <v>46874</v>
      </c>
      <c r="B192" s="6" t="s">
        <v>68</v>
      </c>
      <c r="C192" s="25">
        <v>0</v>
      </c>
      <c r="D192" s="25">
        <v>0</v>
      </c>
      <c r="E192" s="25"/>
      <c r="F192" s="14">
        <f t="shared" si="10"/>
        <v>19</v>
      </c>
      <c r="G192" s="14">
        <f t="shared" si="8"/>
        <v>19</v>
      </c>
      <c r="H192" s="6" t="s">
        <v>1179</v>
      </c>
      <c r="I192" s="13" t="str">
        <f t="shared" si="9"/>
        <v>PASS</v>
      </c>
    </row>
    <row r="193" spans="1:9">
      <c r="A193" s="11">
        <v>46905</v>
      </c>
      <c r="B193" s="6" t="s">
        <v>68</v>
      </c>
      <c r="C193" s="25">
        <v>0</v>
      </c>
      <c r="D193" s="25">
        <v>0</v>
      </c>
      <c r="E193" s="25"/>
      <c r="F193" s="14">
        <f t="shared" si="10"/>
        <v>19</v>
      </c>
      <c r="G193" s="14">
        <f t="shared" si="8"/>
        <v>19</v>
      </c>
      <c r="H193" s="6" t="s">
        <v>1179</v>
      </c>
      <c r="I193" s="13" t="str">
        <f t="shared" si="9"/>
        <v>PASS</v>
      </c>
    </row>
    <row r="194" spans="1:9">
      <c r="A194" s="11">
        <v>46935</v>
      </c>
      <c r="B194" s="6" t="s">
        <v>68</v>
      </c>
      <c r="C194" s="25">
        <v>0</v>
      </c>
      <c r="D194" s="25">
        <v>0</v>
      </c>
      <c r="E194" s="25"/>
      <c r="F194" s="14">
        <f t="shared" si="10"/>
        <v>19</v>
      </c>
      <c r="G194" s="14">
        <f t="shared" ref="G194:G257" si="11">F194+C194-D194</f>
        <v>19</v>
      </c>
      <c r="H194" s="6" t="s">
        <v>1179</v>
      </c>
      <c r="I194" s="13" t="str">
        <f t="shared" ref="I194:I257" si="12">IF(AND(F194&gt;=0,G194&gt;=0,G194=F194+C194-D194),"PASS","FAIL")</f>
        <v>PASS</v>
      </c>
    </row>
    <row r="195" spans="1:9">
      <c r="A195" s="11">
        <v>46966</v>
      </c>
      <c r="B195" s="6" t="s">
        <v>68</v>
      </c>
      <c r="C195" s="25">
        <v>0</v>
      </c>
      <c r="D195" s="25">
        <v>0</v>
      </c>
      <c r="E195" s="25"/>
      <c r="F195" s="14">
        <f t="shared" si="10"/>
        <v>19</v>
      </c>
      <c r="G195" s="14">
        <f t="shared" si="11"/>
        <v>19</v>
      </c>
      <c r="H195" s="6" t="s">
        <v>1179</v>
      </c>
      <c r="I195" s="13" t="str">
        <f t="shared" si="12"/>
        <v>PASS</v>
      </c>
    </row>
    <row r="196" spans="1:9">
      <c r="A196" s="11">
        <v>46997</v>
      </c>
      <c r="B196" s="6" t="s">
        <v>68</v>
      </c>
      <c r="C196" s="25">
        <v>0</v>
      </c>
      <c r="D196" s="25">
        <v>0</v>
      </c>
      <c r="E196" s="25"/>
      <c r="F196" s="14">
        <f t="shared" si="10"/>
        <v>19</v>
      </c>
      <c r="G196" s="14">
        <f t="shared" si="11"/>
        <v>19</v>
      </c>
      <c r="H196" s="6" t="s">
        <v>1179</v>
      </c>
      <c r="I196" s="13" t="str">
        <f t="shared" si="12"/>
        <v>PASS</v>
      </c>
    </row>
    <row r="197" spans="1:9">
      <c r="A197" s="11">
        <v>47027</v>
      </c>
      <c r="B197" s="6" t="s">
        <v>68</v>
      </c>
      <c r="C197" s="25">
        <v>0</v>
      </c>
      <c r="D197" s="25">
        <v>0</v>
      </c>
      <c r="E197" s="25"/>
      <c r="F197" s="14">
        <f t="shared" si="10"/>
        <v>19</v>
      </c>
      <c r="G197" s="14">
        <f t="shared" si="11"/>
        <v>19</v>
      </c>
      <c r="H197" s="6" t="s">
        <v>1179</v>
      </c>
      <c r="I197" s="13" t="str">
        <f t="shared" si="12"/>
        <v>PASS</v>
      </c>
    </row>
    <row r="198" spans="1:9">
      <c r="A198" s="11">
        <v>47058</v>
      </c>
      <c r="B198" s="6" t="s">
        <v>68</v>
      </c>
      <c r="C198" s="25">
        <v>0</v>
      </c>
      <c r="D198" s="25">
        <v>0</v>
      </c>
      <c r="E198" s="25"/>
      <c r="F198" s="14">
        <f t="shared" si="10"/>
        <v>19</v>
      </c>
      <c r="G198" s="14">
        <f t="shared" si="11"/>
        <v>19</v>
      </c>
      <c r="H198" s="6" t="s">
        <v>1179</v>
      </c>
      <c r="I198" s="13" t="str">
        <f t="shared" si="12"/>
        <v>PASS</v>
      </c>
    </row>
    <row r="199" spans="1:9">
      <c r="A199" s="11">
        <v>47088</v>
      </c>
      <c r="B199" s="6" t="s">
        <v>68</v>
      </c>
      <c r="C199" s="25">
        <v>0</v>
      </c>
      <c r="D199" s="25">
        <v>0</v>
      </c>
      <c r="E199" s="25"/>
      <c r="F199" s="14">
        <f t="shared" si="10"/>
        <v>19</v>
      </c>
      <c r="G199" s="14">
        <f t="shared" si="11"/>
        <v>19</v>
      </c>
      <c r="H199" s="6" t="s">
        <v>1179</v>
      </c>
      <c r="I199" s="13" t="str">
        <f t="shared" si="12"/>
        <v>PASS</v>
      </c>
    </row>
    <row r="200" spans="1:9">
      <c r="A200" s="11">
        <v>47119</v>
      </c>
      <c r="B200" s="6" t="s">
        <v>68</v>
      </c>
      <c r="C200" s="25">
        <v>1</v>
      </c>
      <c r="D200" s="25">
        <v>0</v>
      </c>
      <c r="E200" s="25"/>
      <c r="F200" s="14">
        <f t="shared" si="10"/>
        <v>19</v>
      </c>
      <c r="G200" s="14">
        <f t="shared" si="11"/>
        <v>20</v>
      </c>
      <c r="H200" s="6" t="s">
        <v>1179</v>
      </c>
      <c r="I200" s="13" t="str">
        <f t="shared" si="12"/>
        <v>PASS</v>
      </c>
    </row>
    <row r="201" spans="1:9">
      <c r="A201" s="11">
        <v>47150</v>
      </c>
      <c r="B201" s="6" t="s">
        <v>68</v>
      </c>
      <c r="C201" s="25">
        <v>0</v>
      </c>
      <c r="D201" s="25">
        <v>0</v>
      </c>
      <c r="E201" s="25"/>
      <c r="F201" s="14">
        <f t="shared" si="10"/>
        <v>20</v>
      </c>
      <c r="G201" s="14">
        <f t="shared" si="11"/>
        <v>20</v>
      </c>
      <c r="H201" s="6" t="s">
        <v>1179</v>
      </c>
      <c r="I201" s="13" t="str">
        <f t="shared" si="12"/>
        <v>PASS</v>
      </c>
    </row>
    <row r="202" spans="1:9">
      <c r="A202" s="11">
        <v>47178</v>
      </c>
      <c r="B202" s="6" t="s">
        <v>68</v>
      </c>
      <c r="C202" s="25">
        <v>0</v>
      </c>
      <c r="D202" s="25">
        <v>0</v>
      </c>
      <c r="E202" s="25"/>
      <c r="F202" s="14">
        <f t="shared" si="10"/>
        <v>20</v>
      </c>
      <c r="G202" s="14">
        <f t="shared" si="11"/>
        <v>20</v>
      </c>
      <c r="H202" s="6" t="s">
        <v>1179</v>
      </c>
      <c r="I202" s="13" t="str">
        <f t="shared" si="12"/>
        <v>PASS</v>
      </c>
    </row>
    <row r="203" spans="1:9">
      <c r="A203" s="11">
        <v>47209</v>
      </c>
      <c r="B203" s="6" t="s">
        <v>68</v>
      </c>
      <c r="C203" s="25">
        <v>0</v>
      </c>
      <c r="D203" s="25">
        <v>0</v>
      </c>
      <c r="E203" s="25"/>
      <c r="F203" s="14">
        <f t="shared" si="10"/>
        <v>20</v>
      </c>
      <c r="G203" s="14">
        <f t="shared" si="11"/>
        <v>20</v>
      </c>
      <c r="H203" s="6" t="s">
        <v>1179</v>
      </c>
      <c r="I203" s="13" t="str">
        <f t="shared" si="12"/>
        <v>PASS</v>
      </c>
    </row>
    <row r="204" spans="1:9">
      <c r="A204" s="11">
        <v>47239</v>
      </c>
      <c r="B204" s="6" t="s">
        <v>68</v>
      </c>
      <c r="C204" s="25">
        <v>0</v>
      </c>
      <c r="D204" s="25">
        <v>0</v>
      </c>
      <c r="E204" s="25"/>
      <c r="F204" s="14">
        <f t="shared" si="10"/>
        <v>20</v>
      </c>
      <c r="G204" s="14">
        <f t="shared" si="11"/>
        <v>20</v>
      </c>
      <c r="H204" s="6" t="s">
        <v>1179</v>
      </c>
      <c r="I204" s="13" t="str">
        <f t="shared" si="12"/>
        <v>PASS</v>
      </c>
    </row>
    <row r="205" spans="1:9">
      <c r="A205" s="11">
        <v>47270</v>
      </c>
      <c r="B205" s="6" t="s">
        <v>68</v>
      </c>
      <c r="C205" s="25">
        <v>0</v>
      </c>
      <c r="D205" s="25">
        <v>0</v>
      </c>
      <c r="E205" s="25"/>
      <c r="F205" s="14">
        <f t="shared" si="10"/>
        <v>20</v>
      </c>
      <c r="G205" s="14">
        <f t="shared" si="11"/>
        <v>20</v>
      </c>
      <c r="H205" s="6" t="s">
        <v>1179</v>
      </c>
      <c r="I205" s="13" t="str">
        <f t="shared" si="12"/>
        <v>PASS</v>
      </c>
    </row>
    <row r="206" spans="1:9">
      <c r="A206" s="11">
        <v>47300</v>
      </c>
      <c r="B206" s="6" t="s">
        <v>68</v>
      </c>
      <c r="C206" s="25">
        <v>0</v>
      </c>
      <c r="D206" s="25">
        <v>0</v>
      </c>
      <c r="E206" s="25"/>
      <c r="F206" s="14">
        <f t="shared" si="10"/>
        <v>20</v>
      </c>
      <c r="G206" s="14">
        <f t="shared" si="11"/>
        <v>20</v>
      </c>
      <c r="H206" s="6" t="s">
        <v>1179</v>
      </c>
      <c r="I206" s="13" t="str">
        <f t="shared" si="12"/>
        <v>PASS</v>
      </c>
    </row>
    <row r="207" spans="1:9">
      <c r="A207" s="11">
        <v>47331</v>
      </c>
      <c r="B207" s="6" t="s">
        <v>68</v>
      </c>
      <c r="C207" s="25">
        <v>0</v>
      </c>
      <c r="D207" s="25">
        <v>0</v>
      </c>
      <c r="E207" s="25"/>
      <c r="F207" s="14">
        <f t="shared" si="10"/>
        <v>20</v>
      </c>
      <c r="G207" s="14">
        <f t="shared" si="11"/>
        <v>20</v>
      </c>
      <c r="H207" s="6" t="s">
        <v>1179</v>
      </c>
      <c r="I207" s="13" t="str">
        <f t="shared" si="12"/>
        <v>PASS</v>
      </c>
    </row>
    <row r="208" spans="1:9">
      <c r="A208" s="11">
        <v>47362</v>
      </c>
      <c r="B208" s="6" t="s">
        <v>68</v>
      </c>
      <c r="C208" s="25">
        <v>0</v>
      </c>
      <c r="D208" s="25">
        <v>1</v>
      </c>
      <c r="E208" s="25"/>
      <c r="F208" s="14">
        <f t="shared" si="10"/>
        <v>20</v>
      </c>
      <c r="G208" s="14">
        <f t="shared" si="11"/>
        <v>19</v>
      </c>
      <c r="H208" s="6" t="s">
        <v>1179</v>
      </c>
      <c r="I208" s="13" t="str">
        <f t="shared" si="12"/>
        <v>PASS</v>
      </c>
    </row>
    <row r="209" spans="1:9">
      <c r="A209" s="11">
        <v>47392</v>
      </c>
      <c r="B209" s="6" t="s">
        <v>68</v>
      </c>
      <c r="C209" s="25">
        <v>0</v>
      </c>
      <c r="D209" s="25">
        <v>0</v>
      </c>
      <c r="E209" s="25"/>
      <c r="F209" s="14">
        <f t="shared" si="10"/>
        <v>19</v>
      </c>
      <c r="G209" s="14">
        <f t="shared" si="11"/>
        <v>19</v>
      </c>
      <c r="H209" s="6" t="s">
        <v>1179</v>
      </c>
      <c r="I209" s="13" t="str">
        <f t="shared" si="12"/>
        <v>PASS</v>
      </c>
    </row>
    <row r="210" spans="1:9">
      <c r="A210" s="11">
        <v>47423</v>
      </c>
      <c r="B210" s="6" t="s">
        <v>68</v>
      </c>
      <c r="C210" s="25">
        <v>0</v>
      </c>
      <c r="D210" s="25">
        <v>0</v>
      </c>
      <c r="E210" s="25"/>
      <c r="F210" s="14">
        <f t="shared" si="10"/>
        <v>19</v>
      </c>
      <c r="G210" s="14">
        <f t="shared" si="11"/>
        <v>19</v>
      </c>
      <c r="H210" s="6" t="s">
        <v>1179</v>
      </c>
      <c r="I210" s="13" t="str">
        <f t="shared" si="12"/>
        <v>PASS</v>
      </c>
    </row>
    <row r="211" spans="1:9">
      <c r="A211" s="11">
        <v>47453</v>
      </c>
      <c r="B211" s="6" t="s">
        <v>68</v>
      </c>
      <c r="C211" s="25">
        <v>0</v>
      </c>
      <c r="D211" s="25">
        <v>0</v>
      </c>
      <c r="E211" s="25"/>
      <c r="F211" s="14">
        <f t="shared" si="10"/>
        <v>19</v>
      </c>
      <c r="G211" s="14">
        <f t="shared" si="11"/>
        <v>19</v>
      </c>
      <c r="H211" s="6" t="s">
        <v>1179</v>
      </c>
      <c r="I211" s="13" t="str">
        <f t="shared" si="12"/>
        <v>PASS</v>
      </c>
    </row>
    <row r="212" spans="1:9">
      <c r="A212" s="11">
        <v>46204</v>
      </c>
      <c r="B212" s="6" t="s">
        <v>71</v>
      </c>
      <c r="C212" s="25">
        <v>0</v>
      </c>
      <c r="D212" s="25">
        <v>0</v>
      </c>
      <c r="E212" s="25">
        <v>14</v>
      </c>
      <c r="F212" s="14">
        <f>E212*1</f>
        <v>14</v>
      </c>
      <c r="G212" s="14">
        <f t="shared" si="11"/>
        <v>14</v>
      </c>
      <c r="H212" s="6" t="s">
        <v>1178</v>
      </c>
      <c r="I212" s="13" t="str">
        <f t="shared" si="12"/>
        <v>PASS</v>
      </c>
    </row>
    <row r="213" spans="1:9">
      <c r="A213" s="11">
        <v>46235</v>
      </c>
      <c r="B213" s="6" t="s">
        <v>71</v>
      </c>
      <c r="C213" s="25">
        <v>0</v>
      </c>
      <c r="D213" s="25">
        <v>0</v>
      </c>
      <c r="E213" s="25"/>
      <c r="F213" s="14">
        <f t="shared" ref="F213:F253" si="13">G212*1</f>
        <v>14</v>
      </c>
      <c r="G213" s="14">
        <f t="shared" si="11"/>
        <v>14</v>
      </c>
      <c r="H213" s="6" t="s">
        <v>1178</v>
      </c>
      <c r="I213" s="13" t="str">
        <f t="shared" si="12"/>
        <v>PASS</v>
      </c>
    </row>
    <row r="214" spans="1:9">
      <c r="A214" s="11">
        <v>46266</v>
      </c>
      <c r="B214" s="6" t="s">
        <v>71</v>
      </c>
      <c r="C214" s="25">
        <v>0</v>
      </c>
      <c r="D214" s="25">
        <v>0</v>
      </c>
      <c r="E214" s="25"/>
      <c r="F214" s="14">
        <f t="shared" si="13"/>
        <v>14</v>
      </c>
      <c r="G214" s="14">
        <f t="shared" si="11"/>
        <v>14</v>
      </c>
      <c r="H214" s="6" t="s">
        <v>1178</v>
      </c>
      <c r="I214" s="13" t="str">
        <f t="shared" si="12"/>
        <v>PASS</v>
      </c>
    </row>
    <row r="215" spans="1:9">
      <c r="A215" s="11">
        <v>46296</v>
      </c>
      <c r="B215" s="6" t="s">
        <v>71</v>
      </c>
      <c r="C215" s="25">
        <v>0</v>
      </c>
      <c r="D215" s="25">
        <v>0</v>
      </c>
      <c r="E215" s="25"/>
      <c r="F215" s="14">
        <f t="shared" si="13"/>
        <v>14</v>
      </c>
      <c r="G215" s="14">
        <f t="shared" si="11"/>
        <v>14</v>
      </c>
      <c r="H215" s="6" t="s">
        <v>1178</v>
      </c>
      <c r="I215" s="13" t="str">
        <f t="shared" si="12"/>
        <v>PASS</v>
      </c>
    </row>
    <row r="216" spans="1:9">
      <c r="A216" s="11">
        <v>46327</v>
      </c>
      <c r="B216" s="6" t="s">
        <v>71</v>
      </c>
      <c r="C216" s="25">
        <v>0</v>
      </c>
      <c r="D216" s="25">
        <v>0</v>
      </c>
      <c r="E216" s="25"/>
      <c r="F216" s="14">
        <f t="shared" si="13"/>
        <v>14</v>
      </c>
      <c r="G216" s="14">
        <f t="shared" si="11"/>
        <v>14</v>
      </c>
      <c r="H216" s="6" t="s">
        <v>1178</v>
      </c>
      <c r="I216" s="13" t="str">
        <f t="shared" si="12"/>
        <v>PASS</v>
      </c>
    </row>
    <row r="217" spans="1:9">
      <c r="A217" s="11">
        <v>46357</v>
      </c>
      <c r="B217" s="6" t="s">
        <v>71</v>
      </c>
      <c r="C217" s="25">
        <v>0</v>
      </c>
      <c r="D217" s="25">
        <v>0</v>
      </c>
      <c r="E217" s="25"/>
      <c r="F217" s="14">
        <f t="shared" si="13"/>
        <v>14</v>
      </c>
      <c r="G217" s="14">
        <f t="shared" si="11"/>
        <v>14</v>
      </c>
      <c r="H217" s="6" t="s">
        <v>1178</v>
      </c>
      <c r="I217" s="13" t="str">
        <f t="shared" si="12"/>
        <v>PASS</v>
      </c>
    </row>
    <row r="218" spans="1:9">
      <c r="A218" s="11">
        <v>46388</v>
      </c>
      <c r="B218" s="6" t="s">
        <v>71</v>
      </c>
      <c r="C218" s="25">
        <v>0</v>
      </c>
      <c r="D218" s="25">
        <v>0</v>
      </c>
      <c r="E218" s="25"/>
      <c r="F218" s="14">
        <f t="shared" si="13"/>
        <v>14</v>
      </c>
      <c r="G218" s="14">
        <f t="shared" si="11"/>
        <v>14</v>
      </c>
      <c r="H218" s="6" t="s">
        <v>1178</v>
      </c>
      <c r="I218" s="13" t="str">
        <f t="shared" si="12"/>
        <v>PASS</v>
      </c>
    </row>
    <row r="219" spans="1:9">
      <c r="A219" s="11">
        <v>46419</v>
      </c>
      <c r="B219" s="6" t="s">
        <v>71</v>
      </c>
      <c r="C219" s="25">
        <v>0</v>
      </c>
      <c r="D219" s="25">
        <v>0</v>
      </c>
      <c r="E219" s="25"/>
      <c r="F219" s="14">
        <f t="shared" si="13"/>
        <v>14</v>
      </c>
      <c r="G219" s="14">
        <f t="shared" si="11"/>
        <v>14</v>
      </c>
      <c r="H219" s="6" t="s">
        <v>1178</v>
      </c>
      <c r="I219" s="13" t="str">
        <f t="shared" si="12"/>
        <v>PASS</v>
      </c>
    </row>
    <row r="220" spans="1:9">
      <c r="A220" s="11">
        <v>46447</v>
      </c>
      <c r="B220" s="6" t="s">
        <v>71</v>
      </c>
      <c r="C220" s="25">
        <v>0</v>
      </c>
      <c r="D220" s="25">
        <v>0</v>
      </c>
      <c r="E220" s="25"/>
      <c r="F220" s="14">
        <f t="shared" si="13"/>
        <v>14</v>
      </c>
      <c r="G220" s="14">
        <f t="shared" si="11"/>
        <v>14</v>
      </c>
      <c r="H220" s="6" t="s">
        <v>1178</v>
      </c>
      <c r="I220" s="13" t="str">
        <f t="shared" si="12"/>
        <v>PASS</v>
      </c>
    </row>
    <row r="221" spans="1:9">
      <c r="A221" s="11">
        <v>46478</v>
      </c>
      <c r="B221" s="6" t="s">
        <v>71</v>
      </c>
      <c r="C221" s="25">
        <v>0</v>
      </c>
      <c r="D221" s="25">
        <v>0</v>
      </c>
      <c r="E221" s="25"/>
      <c r="F221" s="14">
        <f t="shared" si="13"/>
        <v>14</v>
      </c>
      <c r="G221" s="14">
        <f t="shared" si="11"/>
        <v>14</v>
      </c>
      <c r="H221" s="6" t="s">
        <v>1178</v>
      </c>
      <c r="I221" s="13" t="str">
        <f t="shared" si="12"/>
        <v>PASS</v>
      </c>
    </row>
    <row r="222" spans="1:9">
      <c r="A222" s="11">
        <v>46508</v>
      </c>
      <c r="B222" s="6" t="s">
        <v>71</v>
      </c>
      <c r="C222" s="25">
        <v>0</v>
      </c>
      <c r="D222" s="25">
        <v>0</v>
      </c>
      <c r="E222" s="25"/>
      <c r="F222" s="14">
        <f t="shared" si="13"/>
        <v>14</v>
      </c>
      <c r="G222" s="14">
        <f t="shared" si="11"/>
        <v>14</v>
      </c>
      <c r="H222" s="6" t="s">
        <v>1178</v>
      </c>
      <c r="I222" s="13" t="str">
        <f t="shared" si="12"/>
        <v>PASS</v>
      </c>
    </row>
    <row r="223" spans="1:9">
      <c r="A223" s="11">
        <v>46539</v>
      </c>
      <c r="B223" s="6" t="s">
        <v>71</v>
      </c>
      <c r="C223" s="25">
        <v>0</v>
      </c>
      <c r="D223" s="25">
        <v>0</v>
      </c>
      <c r="E223" s="25"/>
      <c r="F223" s="14">
        <f t="shared" si="13"/>
        <v>14</v>
      </c>
      <c r="G223" s="14">
        <f t="shared" si="11"/>
        <v>14</v>
      </c>
      <c r="H223" s="6" t="s">
        <v>1178</v>
      </c>
      <c r="I223" s="13" t="str">
        <f t="shared" si="12"/>
        <v>PASS</v>
      </c>
    </row>
    <row r="224" spans="1:9">
      <c r="A224" s="11">
        <v>46569</v>
      </c>
      <c r="B224" s="6" t="s">
        <v>71</v>
      </c>
      <c r="C224" s="25">
        <v>0</v>
      </c>
      <c r="D224" s="25">
        <v>0</v>
      </c>
      <c r="E224" s="25"/>
      <c r="F224" s="14">
        <f t="shared" si="13"/>
        <v>14</v>
      </c>
      <c r="G224" s="14">
        <f t="shared" si="11"/>
        <v>14</v>
      </c>
      <c r="H224" s="6" t="s">
        <v>1178</v>
      </c>
      <c r="I224" s="13" t="str">
        <f t="shared" si="12"/>
        <v>PASS</v>
      </c>
    </row>
    <row r="225" spans="1:9">
      <c r="A225" s="11">
        <v>46600</v>
      </c>
      <c r="B225" s="6" t="s">
        <v>71</v>
      </c>
      <c r="C225" s="25">
        <v>0</v>
      </c>
      <c r="D225" s="25">
        <v>0</v>
      </c>
      <c r="E225" s="25"/>
      <c r="F225" s="14">
        <f t="shared" si="13"/>
        <v>14</v>
      </c>
      <c r="G225" s="14">
        <f t="shared" si="11"/>
        <v>14</v>
      </c>
      <c r="H225" s="6" t="s">
        <v>1178</v>
      </c>
      <c r="I225" s="13" t="str">
        <f t="shared" si="12"/>
        <v>PASS</v>
      </c>
    </row>
    <row r="226" spans="1:9">
      <c r="A226" s="11">
        <v>46631</v>
      </c>
      <c r="B226" s="6" t="s">
        <v>71</v>
      </c>
      <c r="C226" s="25">
        <v>0</v>
      </c>
      <c r="D226" s="25">
        <v>0</v>
      </c>
      <c r="E226" s="25"/>
      <c r="F226" s="14">
        <f t="shared" si="13"/>
        <v>14</v>
      </c>
      <c r="G226" s="14">
        <f t="shared" si="11"/>
        <v>14</v>
      </c>
      <c r="H226" s="6" t="s">
        <v>1178</v>
      </c>
      <c r="I226" s="13" t="str">
        <f t="shared" si="12"/>
        <v>PASS</v>
      </c>
    </row>
    <row r="227" spans="1:9">
      <c r="A227" s="11">
        <v>46661</v>
      </c>
      <c r="B227" s="6" t="s">
        <v>71</v>
      </c>
      <c r="C227" s="25">
        <v>0</v>
      </c>
      <c r="D227" s="25">
        <v>0</v>
      </c>
      <c r="E227" s="25"/>
      <c r="F227" s="14">
        <f t="shared" si="13"/>
        <v>14</v>
      </c>
      <c r="G227" s="14">
        <f t="shared" si="11"/>
        <v>14</v>
      </c>
      <c r="H227" s="6" t="s">
        <v>1178</v>
      </c>
      <c r="I227" s="13" t="str">
        <f t="shared" si="12"/>
        <v>PASS</v>
      </c>
    </row>
    <row r="228" spans="1:9">
      <c r="A228" s="11">
        <v>46692</v>
      </c>
      <c r="B228" s="6" t="s">
        <v>71</v>
      </c>
      <c r="C228" s="25">
        <v>0</v>
      </c>
      <c r="D228" s="25">
        <v>0</v>
      </c>
      <c r="E228" s="25"/>
      <c r="F228" s="14">
        <f t="shared" si="13"/>
        <v>14</v>
      </c>
      <c r="G228" s="14">
        <f t="shared" si="11"/>
        <v>14</v>
      </c>
      <c r="H228" s="6" t="s">
        <v>1178</v>
      </c>
      <c r="I228" s="13" t="str">
        <f t="shared" si="12"/>
        <v>PASS</v>
      </c>
    </row>
    <row r="229" spans="1:9">
      <c r="A229" s="11">
        <v>46722</v>
      </c>
      <c r="B229" s="6" t="s">
        <v>71</v>
      </c>
      <c r="C229" s="25">
        <v>0</v>
      </c>
      <c r="D229" s="25">
        <v>0</v>
      </c>
      <c r="E229" s="25"/>
      <c r="F229" s="14">
        <f t="shared" si="13"/>
        <v>14</v>
      </c>
      <c r="G229" s="14">
        <f t="shared" si="11"/>
        <v>14</v>
      </c>
      <c r="H229" s="6" t="s">
        <v>1178</v>
      </c>
      <c r="I229" s="13" t="str">
        <f t="shared" si="12"/>
        <v>PASS</v>
      </c>
    </row>
    <row r="230" spans="1:9">
      <c r="A230" s="11">
        <v>46753</v>
      </c>
      <c r="B230" s="6" t="s">
        <v>71</v>
      </c>
      <c r="C230" s="25">
        <v>0</v>
      </c>
      <c r="D230" s="25">
        <v>0</v>
      </c>
      <c r="E230" s="25"/>
      <c r="F230" s="14">
        <f t="shared" si="13"/>
        <v>14</v>
      </c>
      <c r="G230" s="14">
        <f t="shared" si="11"/>
        <v>14</v>
      </c>
      <c r="H230" s="6" t="s">
        <v>1179</v>
      </c>
      <c r="I230" s="13" t="str">
        <f t="shared" si="12"/>
        <v>PASS</v>
      </c>
    </row>
    <row r="231" spans="1:9">
      <c r="A231" s="11">
        <v>46784</v>
      </c>
      <c r="B231" s="6" t="s">
        <v>71</v>
      </c>
      <c r="C231" s="25">
        <v>0</v>
      </c>
      <c r="D231" s="25">
        <v>0</v>
      </c>
      <c r="E231" s="25"/>
      <c r="F231" s="14">
        <f t="shared" si="13"/>
        <v>14</v>
      </c>
      <c r="G231" s="14">
        <f t="shared" si="11"/>
        <v>14</v>
      </c>
      <c r="H231" s="6" t="s">
        <v>1179</v>
      </c>
      <c r="I231" s="13" t="str">
        <f t="shared" si="12"/>
        <v>PASS</v>
      </c>
    </row>
    <row r="232" spans="1:9">
      <c r="A232" s="11">
        <v>46813</v>
      </c>
      <c r="B232" s="6" t="s">
        <v>71</v>
      </c>
      <c r="C232" s="25">
        <v>0</v>
      </c>
      <c r="D232" s="25">
        <v>0</v>
      </c>
      <c r="E232" s="25"/>
      <c r="F232" s="14">
        <f t="shared" si="13"/>
        <v>14</v>
      </c>
      <c r="G232" s="14">
        <f t="shared" si="11"/>
        <v>14</v>
      </c>
      <c r="H232" s="6" t="s">
        <v>1179</v>
      </c>
      <c r="I232" s="13" t="str">
        <f t="shared" si="12"/>
        <v>PASS</v>
      </c>
    </row>
    <row r="233" spans="1:9">
      <c r="A233" s="11">
        <v>46844</v>
      </c>
      <c r="B233" s="6" t="s">
        <v>71</v>
      </c>
      <c r="C233" s="25">
        <v>0</v>
      </c>
      <c r="D233" s="25">
        <v>0</v>
      </c>
      <c r="E233" s="25"/>
      <c r="F233" s="14">
        <f t="shared" si="13"/>
        <v>14</v>
      </c>
      <c r="G233" s="14">
        <f t="shared" si="11"/>
        <v>14</v>
      </c>
      <c r="H233" s="6" t="s">
        <v>1179</v>
      </c>
      <c r="I233" s="13" t="str">
        <f t="shared" si="12"/>
        <v>PASS</v>
      </c>
    </row>
    <row r="234" spans="1:9">
      <c r="A234" s="11">
        <v>46874</v>
      </c>
      <c r="B234" s="6" t="s">
        <v>71</v>
      </c>
      <c r="C234" s="25">
        <v>0</v>
      </c>
      <c r="D234" s="25">
        <v>0</v>
      </c>
      <c r="E234" s="25"/>
      <c r="F234" s="14">
        <f t="shared" si="13"/>
        <v>14</v>
      </c>
      <c r="G234" s="14">
        <f t="shared" si="11"/>
        <v>14</v>
      </c>
      <c r="H234" s="6" t="s">
        <v>1179</v>
      </c>
      <c r="I234" s="13" t="str">
        <f t="shared" si="12"/>
        <v>PASS</v>
      </c>
    </row>
    <row r="235" spans="1:9">
      <c r="A235" s="11">
        <v>46905</v>
      </c>
      <c r="B235" s="6" t="s">
        <v>71</v>
      </c>
      <c r="C235" s="25">
        <v>0</v>
      </c>
      <c r="D235" s="25">
        <v>0</v>
      </c>
      <c r="E235" s="25"/>
      <c r="F235" s="14">
        <f t="shared" si="13"/>
        <v>14</v>
      </c>
      <c r="G235" s="14">
        <f t="shared" si="11"/>
        <v>14</v>
      </c>
      <c r="H235" s="6" t="s">
        <v>1179</v>
      </c>
      <c r="I235" s="13" t="str">
        <f t="shared" si="12"/>
        <v>PASS</v>
      </c>
    </row>
    <row r="236" spans="1:9">
      <c r="A236" s="11">
        <v>46935</v>
      </c>
      <c r="B236" s="6" t="s">
        <v>71</v>
      </c>
      <c r="C236" s="25">
        <v>0</v>
      </c>
      <c r="D236" s="25">
        <v>0</v>
      </c>
      <c r="E236" s="25"/>
      <c r="F236" s="14">
        <f t="shared" si="13"/>
        <v>14</v>
      </c>
      <c r="G236" s="14">
        <f t="shared" si="11"/>
        <v>14</v>
      </c>
      <c r="H236" s="6" t="s">
        <v>1179</v>
      </c>
      <c r="I236" s="13" t="str">
        <f t="shared" si="12"/>
        <v>PASS</v>
      </c>
    </row>
    <row r="237" spans="1:9">
      <c r="A237" s="11">
        <v>46966</v>
      </c>
      <c r="B237" s="6" t="s">
        <v>71</v>
      </c>
      <c r="C237" s="25">
        <v>0</v>
      </c>
      <c r="D237" s="25">
        <v>0</v>
      </c>
      <c r="E237" s="25"/>
      <c r="F237" s="14">
        <f t="shared" si="13"/>
        <v>14</v>
      </c>
      <c r="G237" s="14">
        <f t="shared" si="11"/>
        <v>14</v>
      </c>
      <c r="H237" s="6" t="s">
        <v>1179</v>
      </c>
      <c r="I237" s="13" t="str">
        <f t="shared" si="12"/>
        <v>PASS</v>
      </c>
    </row>
    <row r="238" spans="1:9">
      <c r="A238" s="11">
        <v>46997</v>
      </c>
      <c r="B238" s="6" t="s">
        <v>71</v>
      </c>
      <c r="C238" s="25">
        <v>0</v>
      </c>
      <c r="D238" s="25">
        <v>0</v>
      </c>
      <c r="E238" s="25"/>
      <c r="F238" s="14">
        <f t="shared" si="13"/>
        <v>14</v>
      </c>
      <c r="G238" s="14">
        <f t="shared" si="11"/>
        <v>14</v>
      </c>
      <c r="H238" s="6" t="s">
        <v>1179</v>
      </c>
      <c r="I238" s="13" t="str">
        <f t="shared" si="12"/>
        <v>PASS</v>
      </c>
    </row>
    <row r="239" spans="1:9">
      <c r="A239" s="11">
        <v>47027</v>
      </c>
      <c r="B239" s="6" t="s">
        <v>71</v>
      </c>
      <c r="C239" s="25">
        <v>0</v>
      </c>
      <c r="D239" s="25">
        <v>0</v>
      </c>
      <c r="E239" s="25"/>
      <c r="F239" s="14">
        <f t="shared" si="13"/>
        <v>14</v>
      </c>
      <c r="G239" s="14">
        <f t="shared" si="11"/>
        <v>14</v>
      </c>
      <c r="H239" s="6" t="s">
        <v>1179</v>
      </c>
      <c r="I239" s="13" t="str">
        <f t="shared" si="12"/>
        <v>PASS</v>
      </c>
    </row>
    <row r="240" spans="1:9">
      <c r="A240" s="11">
        <v>47058</v>
      </c>
      <c r="B240" s="6" t="s">
        <v>71</v>
      </c>
      <c r="C240" s="25">
        <v>0</v>
      </c>
      <c r="D240" s="25">
        <v>0</v>
      </c>
      <c r="E240" s="25"/>
      <c r="F240" s="14">
        <f t="shared" si="13"/>
        <v>14</v>
      </c>
      <c r="G240" s="14">
        <f t="shared" si="11"/>
        <v>14</v>
      </c>
      <c r="H240" s="6" t="s">
        <v>1179</v>
      </c>
      <c r="I240" s="13" t="str">
        <f t="shared" si="12"/>
        <v>PASS</v>
      </c>
    </row>
    <row r="241" spans="1:9">
      <c r="A241" s="11">
        <v>47088</v>
      </c>
      <c r="B241" s="6" t="s">
        <v>71</v>
      </c>
      <c r="C241" s="25">
        <v>0</v>
      </c>
      <c r="D241" s="25">
        <v>0</v>
      </c>
      <c r="E241" s="25"/>
      <c r="F241" s="14">
        <f t="shared" si="13"/>
        <v>14</v>
      </c>
      <c r="G241" s="14">
        <f t="shared" si="11"/>
        <v>14</v>
      </c>
      <c r="H241" s="6" t="s">
        <v>1179</v>
      </c>
      <c r="I241" s="13" t="str">
        <f t="shared" si="12"/>
        <v>PASS</v>
      </c>
    </row>
    <row r="242" spans="1:9">
      <c r="A242" s="11">
        <v>47119</v>
      </c>
      <c r="B242" s="6" t="s">
        <v>71</v>
      </c>
      <c r="C242" s="25">
        <v>0</v>
      </c>
      <c r="D242" s="25">
        <v>1</v>
      </c>
      <c r="E242" s="25"/>
      <c r="F242" s="14">
        <f t="shared" si="13"/>
        <v>14</v>
      </c>
      <c r="G242" s="14">
        <f t="shared" si="11"/>
        <v>13</v>
      </c>
      <c r="H242" s="6" t="s">
        <v>1179</v>
      </c>
      <c r="I242" s="13" t="str">
        <f t="shared" si="12"/>
        <v>PASS</v>
      </c>
    </row>
    <row r="243" spans="1:9">
      <c r="A243" s="11">
        <v>47150</v>
      </c>
      <c r="B243" s="6" t="s">
        <v>71</v>
      </c>
      <c r="C243" s="25">
        <v>0</v>
      </c>
      <c r="D243" s="25">
        <v>0</v>
      </c>
      <c r="E243" s="25"/>
      <c r="F243" s="14">
        <f t="shared" si="13"/>
        <v>13</v>
      </c>
      <c r="G243" s="14">
        <f t="shared" si="11"/>
        <v>13</v>
      </c>
      <c r="H243" s="6" t="s">
        <v>1179</v>
      </c>
      <c r="I243" s="13" t="str">
        <f t="shared" si="12"/>
        <v>PASS</v>
      </c>
    </row>
    <row r="244" spans="1:9">
      <c r="A244" s="11">
        <v>47178</v>
      </c>
      <c r="B244" s="6" t="s">
        <v>71</v>
      </c>
      <c r="C244" s="25">
        <v>0</v>
      </c>
      <c r="D244" s="25">
        <v>0</v>
      </c>
      <c r="E244" s="25"/>
      <c r="F244" s="14">
        <f t="shared" si="13"/>
        <v>13</v>
      </c>
      <c r="G244" s="14">
        <f t="shared" si="11"/>
        <v>13</v>
      </c>
      <c r="H244" s="6" t="s">
        <v>1179</v>
      </c>
      <c r="I244" s="13" t="str">
        <f t="shared" si="12"/>
        <v>PASS</v>
      </c>
    </row>
    <row r="245" spans="1:9">
      <c r="A245" s="11">
        <v>47209</v>
      </c>
      <c r="B245" s="6" t="s">
        <v>71</v>
      </c>
      <c r="C245" s="25">
        <v>0</v>
      </c>
      <c r="D245" s="25">
        <v>0</v>
      </c>
      <c r="E245" s="25"/>
      <c r="F245" s="14">
        <f t="shared" si="13"/>
        <v>13</v>
      </c>
      <c r="G245" s="14">
        <f t="shared" si="11"/>
        <v>13</v>
      </c>
      <c r="H245" s="6" t="s">
        <v>1179</v>
      </c>
      <c r="I245" s="13" t="str">
        <f t="shared" si="12"/>
        <v>PASS</v>
      </c>
    </row>
    <row r="246" spans="1:9">
      <c r="A246" s="11">
        <v>47239</v>
      </c>
      <c r="B246" s="6" t="s">
        <v>71</v>
      </c>
      <c r="C246" s="25">
        <v>0</v>
      </c>
      <c r="D246" s="25">
        <v>0</v>
      </c>
      <c r="E246" s="25"/>
      <c r="F246" s="14">
        <f t="shared" si="13"/>
        <v>13</v>
      </c>
      <c r="G246" s="14">
        <f t="shared" si="11"/>
        <v>13</v>
      </c>
      <c r="H246" s="6" t="s">
        <v>1179</v>
      </c>
      <c r="I246" s="13" t="str">
        <f t="shared" si="12"/>
        <v>PASS</v>
      </c>
    </row>
    <row r="247" spans="1:9">
      <c r="A247" s="11">
        <v>47270</v>
      </c>
      <c r="B247" s="6" t="s">
        <v>71</v>
      </c>
      <c r="C247" s="25">
        <v>0</v>
      </c>
      <c r="D247" s="25">
        <v>0</v>
      </c>
      <c r="E247" s="25"/>
      <c r="F247" s="14">
        <f t="shared" si="13"/>
        <v>13</v>
      </c>
      <c r="G247" s="14">
        <f t="shared" si="11"/>
        <v>13</v>
      </c>
      <c r="H247" s="6" t="s">
        <v>1179</v>
      </c>
      <c r="I247" s="13" t="str">
        <f t="shared" si="12"/>
        <v>PASS</v>
      </c>
    </row>
    <row r="248" spans="1:9">
      <c r="A248" s="11">
        <v>47300</v>
      </c>
      <c r="B248" s="6" t="s">
        <v>71</v>
      </c>
      <c r="C248" s="25">
        <v>0</v>
      </c>
      <c r="D248" s="25">
        <v>0</v>
      </c>
      <c r="E248" s="25"/>
      <c r="F248" s="14">
        <f t="shared" si="13"/>
        <v>13</v>
      </c>
      <c r="G248" s="14">
        <f t="shared" si="11"/>
        <v>13</v>
      </c>
      <c r="H248" s="6" t="s">
        <v>1179</v>
      </c>
      <c r="I248" s="13" t="str">
        <f t="shared" si="12"/>
        <v>PASS</v>
      </c>
    </row>
    <row r="249" spans="1:9">
      <c r="A249" s="11">
        <v>47331</v>
      </c>
      <c r="B249" s="6" t="s">
        <v>71</v>
      </c>
      <c r="C249" s="25">
        <v>0</v>
      </c>
      <c r="D249" s="25">
        <v>0</v>
      </c>
      <c r="E249" s="25"/>
      <c r="F249" s="14">
        <f t="shared" si="13"/>
        <v>13</v>
      </c>
      <c r="G249" s="14">
        <f t="shared" si="11"/>
        <v>13</v>
      </c>
      <c r="H249" s="6" t="s">
        <v>1179</v>
      </c>
      <c r="I249" s="13" t="str">
        <f t="shared" si="12"/>
        <v>PASS</v>
      </c>
    </row>
    <row r="250" spans="1:9">
      <c r="A250" s="11">
        <v>47362</v>
      </c>
      <c r="B250" s="6" t="s">
        <v>71</v>
      </c>
      <c r="C250" s="25">
        <v>0</v>
      </c>
      <c r="D250" s="25">
        <v>0</v>
      </c>
      <c r="E250" s="25"/>
      <c r="F250" s="14">
        <f t="shared" si="13"/>
        <v>13</v>
      </c>
      <c r="G250" s="14">
        <f t="shared" si="11"/>
        <v>13</v>
      </c>
      <c r="H250" s="6" t="s">
        <v>1179</v>
      </c>
      <c r="I250" s="13" t="str">
        <f t="shared" si="12"/>
        <v>PASS</v>
      </c>
    </row>
    <row r="251" spans="1:9">
      <c r="A251" s="11">
        <v>47392</v>
      </c>
      <c r="B251" s="6" t="s">
        <v>71</v>
      </c>
      <c r="C251" s="25">
        <v>0</v>
      </c>
      <c r="D251" s="25">
        <v>0</v>
      </c>
      <c r="E251" s="25"/>
      <c r="F251" s="14">
        <f t="shared" si="13"/>
        <v>13</v>
      </c>
      <c r="G251" s="14">
        <f t="shared" si="11"/>
        <v>13</v>
      </c>
      <c r="H251" s="6" t="s">
        <v>1179</v>
      </c>
      <c r="I251" s="13" t="str">
        <f t="shared" si="12"/>
        <v>PASS</v>
      </c>
    </row>
    <row r="252" spans="1:9">
      <c r="A252" s="11">
        <v>47423</v>
      </c>
      <c r="B252" s="6" t="s">
        <v>71</v>
      </c>
      <c r="C252" s="25">
        <v>0</v>
      </c>
      <c r="D252" s="25">
        <v>0</v>
      </c>
      <c r="E252" s="25"/>
      <c r="F252" s="14">
        <f t="shared" si="13"/>
        <v>13</v>
      </c>
      <c r="G252" s="14">
        <f t="shared" si="11"/>
        <v>13</v>
      </c>
      <c r="H252" s="6" t="s">
        <v>1179</v>
      </c>
      <c r="I252" s="13" t="str">
        <f t="shared" si="12"/>
        <v>PASS</v>
      </c>
    </row>
    <row r="253" spans="1:9">
      <c r="A253" s="11">
        <v>47453</v>
      </c>
      <c r="B253" s="6" t="s">
        <v>71</v>
      </c>
      <c r="C253" s="25">
        <v>0</v>
      </c>
      <c r="D253" s="25">
        <v>0</v>
      </c>
      <c r="E253" s="25"/>
      <c r="F253" s="14">
        <f t="shared" si="13"/>
        <v>13</v>
      </c>
      <c r="G253" s="14">
        <f t="shared" si="11"/>
        <v>13</v>
      </c>
      <c r="H253" s="6" t="s">
        <v>1179</v>
      </c>
      <c r="I253" s="13" t="str">
        <f t="shared" si="12"/>
        <v>PASS</v>
      </c>
    </row>
    <row r="254" spans="1:9">
      <c r="A254" s="11">
        <v>46204</v>
      </c>
      <c r="B254" s="6" t="s">
        <v>74</v>
      </c>
      <c r="C254" s="25">
        <v>0</v>
      </c>
      <c r="D254" s="25">
        <v>0</v>
      </c>
      <c r="E254" s="25">
        <v>57</v>
      </c>
      <c r="F254" s="14">
        <f>E254*1</f>
        <v>57</v>
      </c>
      <c r="G254" s="14">
        <f t="shared" si="11"/>
        <v>57</v>
      </c>
      <c r="H254" s="6" t="s">
        <v>1178</v>
      </c>
      <c r="I254" s="13" t="str">
        <f t="shared" si="12"/>
        <v>PASS</v>
      </c>
    </row>
    <row r="255" spans="1:9">
      <c r="A255" s="11">
        <v>46235</v>
      </c>
      <c r="B255" s="6" t="s">
        <v>74</v>
      </c>
      <c r="C255" s="25">
        <v>0</v>
      </c>
      <c r="D255" s="25">
        <v>0</v>
      </c>
      <c r="E255" s="25"/>
      <c r="F255" s="14">
        <f t="shared" ref="F255:F295" si="14">G254*1</f>
        <v>57</v>
      </c>
      <c r="G255" s="14">
        <f t="shared" si="11"/>
        <v>57</v>
      </c>
      <c r="H255" s="6" t="s">
        <v>1178</v>
      </c>
      <c r="I255" s="13" t="str">
        <f t="shared" si="12"/>
        <v>PASS</v>
      </c>
    </row>
    <row r="256" spans="1:9">
      <c r="A256" s="11">
        <v>46266</v>
      </c>
      <c r="B256" s="6" t="s">
        <v>74</v>
      </c>
      <c r="C256" s="25">
        <v>0</v>
      </c>
      <c r="D256" s="25">
        <v>0</v>
      </c>
      <c r="E256" s="25"/>
      <c r="F256" s="14">
        <f t="shared" si="14"/>
        <v>57</v>
      </c>
      <c r="G256" s="14">
        <f t="shared" si="11"/>
        <v>57</v>
      </c>
      <c r="H256" s="6" t="s">
        <v>1178</v>
      </c>
      <c r="I256" s="13" t="str">
        <f t="shared" si="12"/>
        <v>PASS</v>
      </c>
    </row>
    <row r="257" spans="1:9">
      <c r="A257" s="11">
        <v>46296</v>
      </c>
      <c r="B257" s="6" t="s">
        <v>74</v>
      </c>
      <c r="C257" s="25">
        <v>1</v>
      </c>
      <c r="D257" s="25">
        <v>0</v>
      </c>
      <c r="E257" s="25"/>
      <c r="F257" s="14">
        <f t="shared" si="14"/>
        <v>57</v>
      </c>
      <c r="G257" s="14">
        <f t="shared" si="11"/>
        <v>58</v>
      </c>
      <c r="H257" s="6" t="s">
        <v>1178</v>
      </c>
      <c r="I257" s="13" t="str">
        <f t="shared" si="12"/>
        <v>PASS</v>
      </c>
    </row>
    <row r="258" spans="1:9">
      <c r="A258" s="11">
        <v>46327</v>
      </c>
      <c r="B258" s="6" t="s">
        <v>74</v>
      </c>
      <c r="C258" s="25">
        <v>0</v>
      </c>
      <c r="D258" s="25">
        <v>0</v>
      </c>
      <c r="E258" s="25"/>
      <c r="F258" s="14">
        <f t="shared" si="14"/>
        <v>58</v>
      </c>
      <c r="G258" s="14">
        <f t="shared" ref="G258:G321" si="15">F258+C258-D258</f>
        <v>58</v>
      </c>
      <c r="H258" s="6" t="s">
        <v>1178</v>
      </c>
      <c r="I258" s="13" t="str">
        <f t="shared" ref="I258:I321" si="16">IF(AND(F258&gt;=0,G258&gt;=0,G258=F258+C258-D258),"PASS","FAIL")</f>
        <v>PASS</v>
      </c>
    </row>
    <row r="259" spans="1:9">
      <c r="A259" s="11">
        <v>46357</v>
      </c>
      <c r="B259" s="6" t="s">
        <v>74</v>
      </c>
      <c r="C259" s="25">
        <v>0</v>
      </c>
      <c r="D259" s="25">
        <v>0</v>
      </c>
      <c r="E259" s="25"/>
      <c r="F259" s="14">
        <f t="shared" si="14"/>
        <v>58</v>
      </c>
      <c r="G259" s="14">
        <f t="shared" si="15"/>
        <v>58</v>
      </c>
      <c r="H259" s="6" t="s">
        <v>1178</v>
      </c>
      <c r="I259" s="13" t="str">
        <f t="shared" si="16"/>
        <v>PASS</v>
      </c>
    </row>
    <row r="260" spans="1:9">
      <c r="A260" s="11">
        <v>46388</v>
      </c>
      <c r="B260" s="6" t="s">
        <v>74</v>
      </c>
      <c r="C260" s="25">
        <v>0</v>
      </c>
      <c r="D260" s="25">
        <v>0</v>
      </c>
      <c r="E260" s="25"/>
      <c r="F260" s="14">
        <f t="shared" si="14"/>
        <v>58</v>
      </c>
      <c r="G260" s="14">
        <f t="shared" si="15"/>
        <v>58</v>
      </c>
      <c r="H260" s="6" t="s">
        <v>1178</v>
      </c>
      <c r="I260" s="13" t="str">
        <f t="shared" si="16"/>
        <v>PASS</v>
      </c>
    </row>
    <row r="261" spans="1:9">
      <c r="A261" s="11">
        <v>46419</v>
      </c>
      <c r="B261" s="6" t="s">
        <v>74</v>
      </c>
      <c r="C261" s="25">
        <v>0</v>
      </c>
      <c r="D261" s="25">
        <v>0</v>
      </c>
      <c r="E261" s="25"/>
      <c r="F261" s="14">
        <f t="shared" si="14"/>
        <v>58</v>
      </c>
      <c r="G261" s="14">
        <f t="shared" si="15"/>
        <v>58</v>
      </c>
      <c r="H261" s="6" t="s">
        <v>1178</v>
      </c>
      <c r="I261" s="13" t="str">
        <f t="shared" si="16"/>
        <v>PASS</v>
      </c>
    </row>
    <row r="262" spans="1:9">
      <c r="A262" s="11">
        <v>46447</v>
      </c>
      <c r="B262" s="6" t="s">
        <v>74</v>
      </c>
      <c r="C262" s="25">
        <v>0</v>
      </c>
      <c r="D262" s="25">
        <v>0</v>
      </c>
      <c r="E262" s="25"/>
      <c r="F262" s="14">
        <f t="shared" si="14"/>
        <v>58</v>
      </c>
      <c r="G262" s="14">
        <f t="shared" si="15"/>
        <v>58</v>
      </c>
      <c r="H262" s="6" t="s">
        <v>1178</v>
      </c>
      <c r="I262" s="13" t="str">
        <f t="shared" si="16"/>
        <v>PASS</v>
      </c>
    </row>
    <row r="263" spans="1:9">
      <c r="A263" s="11">
        <v>46478</v>
      </c>
      <c r="B263" s="6" t="s">
        <v>74</v>
      </c>
      <c r="C263" s="25">
        <v>0</v>
      </c>
      <c r="D263" s="25">
        <v>0</v>
      </c>
      <c r="E263" s="25"/>
      <c r="F263" s="14">
        <f t="shared" si="14"/>
        <v>58</v>
      </c>
      <c r="G263" s="14">
        <f t="shared" si="15"/>
        <v>58</v>
      </c>
      <c r="H263" s="6" t="s">
        <v>1178</v>
      </c>
      <c r="I263" s="13" t="str">
        <f t="shared" si="16"/>
        <v>PASS</v>
      </c>
    </row>
    <row r="264" spans="1:9">
      <c r="A264" s="11">
        <v>46508</v>
      </c>
      <c r="B264" s="6" t="s">
        <v>74</v>
      </c>
      <c r="C264" s="25">
        <v>0</v>
      </c>
      <c r="D264" s="25">
        <v>0</v>
      </c>
      <c r="E264" s="25"/>
      <c r="F264" s="14">
        <f t="shared" si="14"/>
        <v>58</v>
      </c>
      <c r="G264" s="14">
        <f t="shared" si="15"/>
        <v>58</v>
      </c>
      <c r="H264" s="6" t="s">
        <v>1178</v>
      </c>
      <c r="I264" s="13" t="str">
        <f t="shared" si="16"/>
        <v>PASS</v>
      </c>
    </row>
    <row r="265" spans="1:9">
      <c r="A265" s="11">
        <v>46539</v>
      </c>
      <c r="B265" s="6" t="s">
        <v>74</v>
      </c>
      <c r="C265" s="25">
        <v>0</v>
      </c>
      <c r="D265" s="25">
        <v>0</v>
      </c>
      <c r="E265" s="25"/>
      <c r="F265" s="14">
        <f t="shared" si="14"/>
        <v>58</v>
      </c>
      <c r="G265" s="14">
        <f t="shared" si="15"/>
        <v>58</v>
      </c>
      <c r="H265" s="6" t="s">
        <v>1178</v>
      </c>
      <c r="I265" s="13" t="str">
        <f t="shared" si="16"/>
        <v>PASS</v>
      </c>
    </row>
    <row r="266" spans="1:9">
      <c r="A266" s="11">
        <v>46569</v>
      </c>
      <c r="B266" s="6" t="s">
        <v>74</v>
      </c>
      <c r="C266" s="25">
        <v>0</v>
      </c>
      <c r="D266" s="25">
        <v>0</v>
      </c>
      <c r="E266" s="25"/>
      <c r="F266" s="14">
        <f t="shared" si="14"/>
        <v>58</v>
      </c>
      <c r="G266" s="14">
        <f t="shared" si="15"/>
        <v>58</v>
      </c>
      <c r="H266" s="6" t="s">
        <v>1178</v>
      </c>
      <c r="I266" s="13" t="str">
        <f t="shared" si="16"/>
        <v>PASS</v>
      </c>
    </row>
    <row r="267" spans="1:9">
      <c r="A267" s="11">
        <v>46600</v>
      </c>
      <c r="B267" s="6" t="s">
        <v>74</v>
      </c>
      <c r="C267" s="25">
        <v>0</v>
      </c>
      <c r="D267" s="25">
        <v>0</v>
      </c>
      <c r="E267" s="25"/>
      <c r="F267" s="14">
        <f t="shared" si="14"/>
        <v>58</v>
      </c>
      <c r="G267" s="14">
        <f t="shared" si="15"/>
        <v>58</v>
      </c>
      <c r="H267" s="6" t="s">
        <v>1178</v>
      </c>
      <c r="I267" s="13" t="str">
        <f t="shared" si="16"/>
        <v>PASS</v>
      </c>
    </row>
    <row r="268" spans="1:9">
      <c r="A268" s="11">
        <v>46631</v>
      </c>
      <c r="B268" s="6" t="s">
        <v>74</v>
      </c>
      <c r="C268" s="25">
        <v>0</v>
      </c>
      <c r="D268" s="25">
        <v>0</v>
      </c>
      <c r="E268" s="25"/>
      <c r="F268" s="14">
        <f t="shared" si="14"/>
        <v>58</v>
      </c>
      <c r="G268" s="14">
        <f t="shared" si="15"/>
        <v>58</v>
      </c>
      <c r="H268" s="6" t="s">
        <v>1178</v>
      </c>
      <c r="I268" s="13" t="str">
        <f t="shared" si="16"/>
        <v>PASS</v>
      </c>
    </row>
    <row r="269" spans="1:9">
      <c r="A269" s="11">
        <v>46661</v>
      </c>
      <c r="B269" s="6" t="s">
        <v>74</v>
      </c>
      <c r="C269" s="25">
        <v>0</v>
      </c>
      <c r="D269" s="25">
        <v>0</v>
      </c>
      <c r="E269" s="25"/>
      <c r="F269" s="14">
        <f t="shared" si="14"/>
        <v>58</v>
      </c>
      <c r="G269" s="14">
        <f t="shared" si="15"/>
        <v>58</v>
      </c>
      <c r="H269" s="6" t="s">
        <v>1178</v>
      </c>
      <c r="I269" s="13" t="str">
        <f t="shared" si="16"/>
        <v>PASS</v>
      </c>
    </row>
    <row r="270" spans="1:9">
      <c r="A270" s="11">
        <v>46692</v>
      </c>
      <c r="B270" s="6" t="s">
        <v>74</v>
      </c>
      <c r="C270" s="25">
        <v>0</v>
      </c>
      <c r="D270" s="25">
        <v>0</v>
      </c>
      <c r="E270" s="25"/>
      <c r="F270" s="14">
        <f t="shared" si="14"/>
        <v>58</v>
      </c>
      <c r="G270" s="14">
        <f t="shared" si="15"/>
        <v>58</v>
      </c>
      <c r="H270" s="6" t="s">
        <v>1178</v>
      </c>
      <c r="I270" s="13" t="str">
        <f t="shared" si="16"/>
        <v>PASS</v>
      </c>
    </row>
    <row r="271" spans="1:9">
      <c r="A271" s="11">
        <v>46722</v>
      </c>
      <c r="B271" s="6" t="s">
        <v>74</v>
      </c>
      <c r="C271" s="25">
        <v>0</v>
      </c>
      <c r="D271" s="25">
        <v>0</v>
      </c>
      <c r="E271" s="25"/>
      <c r="F271" s="14">
        <f t="shared" si="14"/>
        <v>58</v>
      </c>
      <c r="G271" s="14">
        <f t="shared" si="15"/>
        <v>58</v>
      </c>
      <c r="H271" s="6" t="s">
        <v>1178</v>
      </c>
      <c r="I271" s="13" t="str">
        <f t="shared" si="16"/>
        <v>PASS</v>
      </c>
    </row>
    <row r="272" spans="1:9">
      <c r="A272" s="11">
        <v>46753</v>
      </c>
      <c r="B272" s="6" t="s">
        <v>74</v>
      </c>
      <c r="C272" s="25">
        <v>0</v>
      </c>
      <c r="D272" s="25">
        <v>0</v>
      </c>
      <c r="E272" s="25"/>
      <c r="F272" s="14">
        <f t="shared" si="14"/>
        <v>58</v>
      </c>
      <c r="G272" s="14">
        <f t="shared" si="15"/>
        <v>58</v>
      </c>
      <c r="H272" s="6" t="s">
        <v>1179</v>
      </c>
      <c r="I272" s="13" t="str">
        <f t="shared" si="16"/>
        <v>PASS</v>
      </c>
    </row>
    <row r="273" spans="1:9">
      <c r="A273" s="11">
        <v>46784</v>
      </c>
      <c r="B273" s="6" t="s">
        <v>74</v>
      </c>
      <c r="C273" s="25">
        <v>0</v>
      </c>
      <c r="D273" s="25">
        <v>0</v>
      </c>
      <c r="E273" s="25"/>
      <c r="F273" s="14">
        <f t="shared" si="14"/>
        <v>58</v>
      </c>
      <c r="G273" s="14">
        <f t="shared" si="15"/>
        <v>58</v>
      </c>
      <c r="H273" s="6" t="s">
        <v>1179</v>
      </c>
      <c r="I273" s="13" t="str">
        <f t="shared" si="16"/>
        <v>PASS</v>
      </c>
    </row>
    <row r="274" spans="1:9">
      <c r="A274" s="11">
        <v>46813</v>
      </c>
      <c r="B274" s="6" t="s">
        <v>74</v>
      </c>
      <c r="C274" s="25">
        <v>0</v>
      </c>
      <c r="D274" s="25">
        <v>0</v>
      </c>
      <c r="E274" s="25"/>
      <c r="F274" s="14">
        <f t="shared" si="14"/>
        <v>58</v>
      </c>
      <c r="G274" s="14">
        <f t="shared" si="15"/>
        <v>58</v>
      </c>
      <c r="H274" s="6" t="s">
        <v>1179</v>
      </c>
      <c r="I274" s="13" t="str">
        <f t="shared" si="16"/>
        <v>PASS</v>
      </c>
    </row>
    <row r="275" spans="1:9">
      <c r="A275" s="11">
        <v>46844</v>
      </c>
      <c r="B275" s="6" t="s">
        <v>74</v>
      </c>
      <c r="C275" s="25">
        <v>0</v>
      </c>
      <c r="D275" s="25">
        <v>0</v>
      </c>
      <c r="E275" s="25"/>
      <c r="F275" s="14">
        <f t="shared" si="14"/>
        <v>58</v>
      </c>
      <c r="G275" s="14">
        <f t="shared" si="15"/>
        <v>58</v>
      </c>
      <c r="H275" s="6" t="s">
        <v>1179</v>
      </c>
      <c r="I275" s="13" t="str">
        <f t="shared" si="16"/>
        <v>PASS</v>
      </c>
    </row>
    <row r="276" spans="1:9">
      <c r="A276" s="11">
        <v>46874</v>
      </c>
      <c r="B276" s="6" t="s">
        <v>74</v>
      </c>
      <c r="C276" s="25">
        <v>0</v>
      </c>
      <c r="D276" s="25">
        <v>0</v>
      </c>
      <c r="E276" s="25"/>
      <c r="F276" s="14">
        <f t="shared" si="14"/>
        <v>58</v>
      </c>
      <c r="G276" s="14">
        <f t="shared" si="15"/>
        <v>58</v>
      </c>
      <c r="H276" s="6" t="s">
        <v>1179</v>
      </c>
      <c r="I276" s="13" t="str">
        <f t="shared" si="16"/>
        <v>PASS</v>
      </c>
    </row>
    <row r="277" spans="1:9">
      <c r="A277" s="11">
        <v>46905</v>
      </c>
      <c r="B277" s="6" t="s">
        <v>74</v>
      </c>
      <c r="C277" s="25">
        <v>1</v>
      </c>
      <c r="D277" s="25">
        <v>0</v>
      </c>
      <c r="E277" s="25"/>
      <c r="F277" s="14">
        <f t="shared" si="14"/>
        <v>58</v>
      </c>
      <c r="G277" s="14">
        <f t="shared" si="15"/>
        <v>59</v>
      </c>
      <c r="H277" s="6" t="s">
        <v>1179</v>
      </c>
      <c r="I277" s="13" t="str">
        <f t="shared" si="16"/>
        <v>PASS</v>
      </c>
    </row>
    <row r="278" spans="1:9">
      <c r="A278" s="11">
        <v>46935</v>
      </c>
      <c r="B278" s="6" t="s">
        <v>74</v>
      </c>
      <c r="C278" s="25">
        <v>0</v>
      </c>
      <c r="D278" s="25">
        <v>0</v>
      </c>
      <c r="E278" s="25"/>
      <c r="F278" s="14">
        <f t="shared" si="14"/>
        <v>59</v>
      </c>
      <c r="G278" s="14">
        <f t="shared" si="15"/>
        <v>59</v>
      </c>
      <c r="H278" s="6" t="s">
        <v>1179</v>
      </c>
      <c r="I278" s="13" t="str">
        <f t="shared" si="16"/>
        <v>PASS</v>
      </c>
    </row>
    <row r="279" spans="1:9">
      <c r="A279" s="11">
        <v>46966</v>
      </c>
      <c r="B279" s="6" t="s">
        <v>74</v>
      </c>
      <c r="C279" s="25">
        <v>0</v>
      </c>
      <c r="D279" s="25">
        <v>0</v>
      </c>
      <c r="E279" s="25"/>
      <c r="F279" s="14">
        <f t="shared" si="14"/>
        <v>59</v>
      </c>
      <c r="G279" s="14">
        <f t="shared" si="15"/>
        <v>59</v>
      </c>
      <c r="H279" s="6" t="s">
        <v>1179</v>
      </c>
      <c r="I279" s="13" t="str">
        <f t="shared" si="16"/>
        <v>PASS</v>
      </c>
    </row>
    <row r="280" spans="1:9">
      <c r="A280" s="11">
        <v>46997</v>
      </c>
      <c r="B280" s="6" t="s">
        <v>74</v>
      </c>
      <c r="C280" s="25">
        <v>1</v>
      </c>
      <c r="D280" s="25">
        <v>0</v>
      </c>
      <c r="E280" s="25"/>
      <c r="F280" s="14">
        <f t="shared" si="14"/>
        <v>59</v>
      </c>
      <c r="G280" s="14">
        <f t="shared" si="15"/>
        <v>60</v>
      </c>
      <c r="H280" s="6" t="s">
        <v>1179</v>
      </c>
      <c r="I280" s="13" t="str">
        <f t="shared" si="16"/>
        <v>PASS</v>
      </c>
    </row>
    <row r="281" spans="1:9">
      <c r="A281" s="11">
        <v>47027</v>
      </c>
      <c r="B281" s="6" t="s">
        <v>74</v>
      </c>
      <c r="C281" s="25">
        <v>1</v>
      </c>
      <c r="D281" s="25">
        <v>0</v>
      </c>
      <c r="E281" s="25"/>
      <c r="F281" s="14">
        <f t="shared" si="14"/>
        <v>60</v>
      </c>
      <c r="G281" s="14">
        <f t="shared" si="15"/>
        <v>61</v>
      </c>
      <c r="H281" s="6" t="s">
        <v>1179</v>
      </c>
      <c r="I281" s="13" t="str">
        <f t="shared" si="16"/>
        <v>PASS</v>
      </c>
    </row>
    <row r="282" spans="1:9">
      <c r="A282" s="11">
        <v>47058</v>
      </c>
      <c r="B282" s="6" t="s">
        <v>74</v>
      </c>
      <c r="C282" s="25">
        <v>0</v>
      </c>
      <c r="D282" s="25">
        <v>0</v>
      </c>
      <c r="E282" s="25"/>
      <c r="F282" s="14">
        <f t="shared" si="14"/>
        <v>61</v>
      </c>
      <c r="G282" s="14">
        <f t="shared" si="15"/>
        <v>61</v>
      </c>
      <c r="H282" s="6" t="s">
        <v>1179</v>
      </c>
      <c r="I282" s="13" t="str">
        <f t="shared" si="16"/>
        <v>PASS</v>
      </c>
    </row>
    <row r="283" spans="1:9">
      <c r="A283" s="11">
        <v>47088</v>
      </c>
      <c r="B283" s="6" t="s">
        <v>74</v>
      </c>
      <c r="C283" s="25">
        <v>1</v>
      </c>
      <c r="D283" s="25">
        <v>1</v>
      </c>
      <c r="E283" s="25"/>
      <c r="F283" s="14">
        <f t="shared" si="14"/>
        <v>61</v>
      </c>
      <c r="G283" s="14">
        <f t="shared" si="15"/>
        <v>61</v>
      </c>
      <c r="H283" s="6" t="s">
        <v>1179</v>
      </c>
      <c r="I283" s="13" t="str">
        <f t="shared" si="16"/>
        <v>PASS</v>
      </c>
    </row>
    <row r="284" spans="1:9">
      <c r="A284" s="11">
        <v>47119</v>
      </c>
      <c r="B284" s="6" t="s">
        <v>74</v>
      </c>
      <c r="C284" s="25">
        <v>0</v>
      </c>
      <c r="D284" s="25">
        <v>0</v>
      </c>
      <c r="E284" s="25"/>
      <c r="F284" s="14">
        <f t="shared" si="14"/>
        <v>61</v>
      </c>
      <c r="G284" s="14">
        <f t="shared" si="15"/>
        <v>61</v>
      </c>
      <c r="H284" s="6" t="s">
        <v>1179</v>
      </c>
      <c r="I284" s="13" t="str">
        <f t="shared" si="16"/>
        <v>PASS</v>
      </c>
    </row>
    <row r="285" spans="1:9">
      <c r="A285" s="11">
        <v>47150</v>
      </c>
      <c r="B285" s="6" t="s">
        <v>74</v>
      </c>
      <c r="C285" s="25">
        <v>0</v>
      </c>
      <c r="D285" s="25">
        <v>0</v>
      </c>
      <c r="E285" s="25"/>
      <c r="F285" s="14">
        <f t="shared" si="14"/>
        <v>61</v>
      </c>
      <c r="G285" s="14">
        <f t="shared" si="15"/>
        <v>61</v>
      </c>
      <c r="H285" s="6" t="s">
        <v>1179</v>
      </c>
      <c r="I285" s="13" t="str">
        <f t="shared" si="16"/>
        <v>PASS</v>
      </c>
    </row>
    <row r="286" spans="1:9">
      <c r="A286" s="11">
        <v>47178</v>
      </c>
      <c r="B286" s="6" t="s">
        <v>74</v>
      </c>
      <c r="C286" s="25">
        <v>0</v>
      </c>
      <c r="D286" s="25">
        <v>0</v>
      </c>
      <c r="E286" s="25"/>
      <c r="F286" s="14">
        <f t="shared" si="14"/>
        <v>61</v>
      </c>
      <c r="G286" s="14">
        <f t="shared" si="15"/>
        <v>61</v>
      </c>
      <c r="H286" s="6" t="s">
        <v>1179</v>
      </c>
      <c r="I286" s="13" t="str">
        <f t="shared" si="16"/>
        <v>PASS</v>
      </c>
    </row>
    <row r="287" spans="1:9">
      <c r="A287" s="11">
        <v>47209</v>
      </c>
      <c r="B287" s="6" t="s">
        <v>74</v>
      </c>
      <c r="C287" s="25">
        <v>1</v>
      </c>
      <c r="D287" s="25">
        <v>0</v>
      </c>
      <c r="E287" s="25"/>
      <c r="F287" s="14">
        <f t="shared" si="14"/>
        <v>61</v>
      </c>
      <c r="G287" s="14">
        <f t="shared" si="15"/>
        <v>62</v>
      </c>
      <c r="H287" s="6" t="s">
        <v>1179</v>
      </c>
      <c r="I287" s="13" t="str">
        <f t="shared" si="16"/>
        <v>PASS</v>
      </c>
    </row>
    <row r="288" spans="1:9">
      <c r="A288" s="11">
        <v>47239</v>
      </c>
      <c r="B288" s="6" t="s">
        <v>74</v>
      </c>
      <c r="C288" s="25">
        <v>0</v>
      </c>
      <c r="D288" s="25">
        <v>0</v>
      </c>
      <c r="E288" s="25"/>
      <c r="F288" s="14">
        <f t="shared" si="14"/>
        <v>62</v>
      </c>
      <c r="G288" s="14">
        <f t="shared" si="15"/>
        <v>62</v>
      </c>
      <c r="H288" s="6" t="s">
        <v>1179</v>
      </c>
      <c r="I288" s="13" t="str">
        <f t="shared" si="16"/>
        <v>PASS</v>
      </c>
    </row>
    <row r="289" spans="1:9">
      <c r="A289" s="11">
        <v>47270</v>
      </c>
      <c r="B289" s="6" t="s">
        <v>74</v>
      </c>
      <c r="C289" s="25">
        <v>0</v>
      </c>
      <c r="D289" s="25">
        <v>0</v>
      </c>
      <c r="E289" s="25"/>
      <c r="F289" s="14">
        <f t="shared" si="14"/>
        <v>62</v>
      </c>
      <c r="G289" s="14">
        <f t="shared" si="15"/>
        <v>62</v>
      </c>
      <c r="H289" s="6" t="s">
        <v>1179</v>
      </c>
      <c r="I289" s="13" t="str">
        <f t="shared" si="16"/>
        <v>PASS</v>
      </c>
    </row>
    <row r="290" spans="1:9">
      <c r="A290" s="11">
        <v>47300</v>
      </c>
      <c r="B290" s="6" t="s">
        <v>74</v>
      </c>
      <c r="C290" s="25">
        <v>0</v>
      </c>
      <c r="D290" s="25">
        <v>0</v>
      </c>
      <c r="E290" s="25"/>
      <c r="F290" s="14">
        <f t="shared" si="14"/>
        <v>62</v>
      </c>
      <c r="G290" s="14">
        <f t="shared" si="15"/>
        <v>62</v>
      </c>
      <c r="H290" s="6" t="s">
        <v>1179</v>
      </c>
      <c r="I290" s="13" t="str">
        <f t="shared" si="16"/>
        <v>PASS</v>
      </c>
    </row>
    <row r="291" spans="1:9">
      <c r="A291" s="11">
        <v>47331</v>
      </c>
      <c r="B291" s="6" t="s">
        <v>74</v>
      </c>
      <c r="C291" s="25">
        <v>0</v>
      </c>
      <c r="D291" s="25">
        <v>0</v>
      </c>
      <c r="E291" s="25"/>
      <c r="F291" s="14">
        <f t="shared" si="14"/>
        <v>62</v>
      </c>
      <c r="G291" s="14">
        <f t="shared" si="15"/>
        <v>62</v>
      </c>
      <c r="H291" s="6" t="s">
        <v>1179</v>
      </c>
      <c r="I291" s="13" t="str">
        <f t="shared" si="16"/>
        <v>PASS</v>
      </c>
    </row>
    <row r="292" spans="1:9">
      <c r="A292" s="11">
        <v>47362</v>
      </c>
      <c r="B292" s="6" t="s">
        <v>74</v>
      </c>
      <c r="C292" s="25">
        <v>0</v>
      </c>
      <c r="D292" s="25">
        <v>0</v>
      </c>
      <c r="E292" s="25"/>
      <c r="F292" s="14">
        <f t="shared" si="14"/>
        <v>62</v>
      </c>
      <c r="G292" s="14">
        <f t="shared" si="15"/>
        <v>62</v>
      </c>
      <c r="H292" s="6" t="s">
        <v>1179</v>
      </c>
      <c r="I292" s="13" t="str">
        <f t="shared" si="16"/>
        <v>PASS</v>
      </c>
    </row>
    <row r="293" spans="1:9">
      <c r="A293" s="11">
        <v>47392</v>
      </c>
      <c r="B293" s="6" t="s">
        <v>74</v>
      </c>
      <c r="C293" s="25">
        <v>0</v>
      </c>
      <c r="D293" s="25">
        <v>0</v>
      </c>
      <c r="E293" s="25"/>
      <c r="F293" s="14">
        <f t="shared" si="14"/>
        <v>62</v>
      </c>
      <c r="G293" s="14">
        <f t="shared" si="15"/>
        <v>62</v>
      </c>
      <c r="H293" s="6" t="s">
        <v>1179</v>
      </c>
      <c r="I293" s="13" t="str">
        <f t="shared" si="16"/>
        <v>PASS</v>
      </c>
    </row>
    <row r="294" spans="1:9">
      <c r="A294" s="11">
        <v>47423</v>
      </c>
      <c r="B294" s="6" t="s">
        <v>74</v>
      </c>
      <c r="C294" s="25">
        <v>0</v>
      </c>
      <c r="D294" s="25">
        <v>0</v>
      </c>
      <c r="E294" s="25"/>
      <c r="F294" s="14">
        <f t="shared" si="14"/>
        <v>62</v>
      </c>
      <c r="G294" s="14">
        <f t="shared" si="15"/>
        <v>62</v>
      </c>
      <c r="H294" s="6" t="s">
        <v>1179</v>
      </c>
      <c r="I294" s="13" t="str">
        <f t="shared" si="16"/>
        <v>PASS</v>
      </c>
    </row>
    <row r="295" spans="1:9">
      <c r="A295" s="11">
        <v>47453</v>
      </c>
      <c r="B295" s="6" t="s">
        <v>74</v>
      </c>
      <c r="C295" s="25">
        <v>0</v>
      </c>
      <c r="D295" s="25">
        <v>0</v>
      </c>
      <c r="E295" s="25"/>
      <c r="F295" s="14">
        <f t="shared" si="14"/>
        <v>62</v>
      </c>
      <c r="G295" s="14">
        <f t="shared" si="15"/>
        <v>62</v>
      </c>
      <c r="H295" s="6" t="s">
        <v>1179</v>
      </c>
      <c r="I295" s="13" t="str">
        <f t="shared" si="16"/>
        <v>PASS</v>
      </c>
    </row>
    <row r="296" spans="1:9">
      <c r="A296" s="11">
        <v>46204</v>
      </c>
      <c r="B296" s="6" t="s">
        <v>77</v>
      </c>
      <c r="C296" s="25">
        <v>0</v>
      </c>
      <c r="D296" s="25">
        <v>0</v>
      </c>
      <c r="E296" s="25">
        <v>15</v>
      </c>
      <c r="F296" s="14">
        <f>E296*1</f>
        <v>15</v>
      </c>
      <c r="G296" s="14">
        <f t="shared" si="15"/>
        <v>15</v>
      </c>
      <c r="H296" s="6" t="s">
        <v>1178</v>
      </c>
      <c r="I296" s="13" t="str">
        <f t="shared" si="16"/>
        <v>PASS</v>
      </c>
    </row>
    <row r="297" spans="1:9">
      <c r="A297" s="11">
        <v>46235</v>
      </c>
      <c r="B297" s="6" t="s">
        <v>77</v>
      </c>
      <c r="C297" s="25">
        <v>0</v>
      </c>
      <c r="D297" s="25">
        <v>0</v>
      </c>
      <c r="E297" s="25"/>
      <c r="F297" s="14">
        <f t="shared" ref="F297:F337" si="17">G296*1</f>
        <v>15</v>
      </c>
      <c r="G297" s="14">
        <f t="shared" si="15"/>
        <v>15</v>
      </c>
      <c r="H297" s="6" t="s">
        <v>1178</v>
      </c>
      <c r="I297" s="13" t="str">
        <f t="shared" si="16"/>
        <v>PASS</v>
      </c>
    </row>
    <row r="298" spans="1:9">
      <c r="A298" s="11">
        <v>46266</v>
      </c>
      <c r="B298" s="6" t="s">
        <v>77</v>
      </c>
      <c r="C298" s="25">
        <v>0</v>
      </c>
      <c r="D298" s="25">
        <v>0</v>
      </c>
      <c r="E298" s="25"/>
      <c r="F298" s="14">
        <f t="shared" si="17"/>
        <v>15</v>
      </c>
      <c r="G298" s="14">
        <f t="shared" si="15"/>
        <v>15</v>
      </c>
      <c r="H298" s="6" t="s">
        <v>1178</v>
      </c>
      <c r="I298" s="13" t="str">
        <f t="shared" si="16"/>
        <v>PASS</v>
      </c>
    </row>
    <row r="299" spans="1:9">
      <c r="A299" s="11">
        <v>46296</v>
      </c>
      <c r="B299" s="6" t="s">
        <v>77</v>
      </c>
      <c r="C299" s="25">
        <v>0</v>
      </c>
      <c r="D299" s="25">
        <v>0</v>
      </c>
      <c r="E299" s="25"/>
      <c r="F299" s="14">
        <f t="shared" si="17"/>
        <v>15</v>
      </c>
      <c r="G299" s="14">
        <f t="shared" si="15"/>
        <v>15</v>
      </c>
      <c r="H299" s="6" t="s">
        <v>1178</v>
      </c>
      <c r="I299" s="13" t="str">
        <f t="shared" si="16"/>
        <v>PASS</v>
      </c>
    </row>
    <row r="300" spans="1:9">
      <c r="A300" s="11">
        <v>46327</v>
      </c>
      <c r="B300" s="6" t="s">
        <v>77</v>
      </c>
      <c r="C300" s="25">
        <v>0</v>
      </c>
      <c r="D300" s="25">
        <v>0</v>
      </c>
      <c r="E300" s="25"/>
      <c r="F300" s="14">
        <f t="shared" si="17"/>
        <v>15</v>
      </c>
      <c r="G300" s="14">
        <f t="shared" si="15"/>
        <v>15</v>
      </c>
      <c r="H300" s="6" t="s">
        <v>1178</v>
      </c>
      <c r="I300" s="13" t="str">
        <f t="shared" si="16"/>
        <v>PASS</v>
      </c>
    </row>
    <row r="301" spans="1:9">
      <c r="A301" s="11">
        <v>46357</v>
      </c>
      <c r="B301" s="6" t="s">
        <v>77</v>
      </c>
      <c r="C301" s="25">
        <v>1</v>
      </c>
      <c r="D301" s="25">
        <v>0</v>
      </c>
      <c r="E301" s="25"/>
      <c r="F301" s="14">
        <f t="shared" si="17"/>
        <v>15</v>
      </c>
      <c r="G301" s="14">
        <f t="shared" si="15"/>
        <v>16</v>
      </c>
      <c r="H301" s="6" t="s">
        <v>1178</v>
      </c>
      <c r="I301" s="13" t="str">
        <f t="shared" si="16"/>
        <v>PASS</v>
      </c>
    </row>
    <row r="302" spans="1:9">
      <c r="A302" s="11">
        <v>46388</v>
      </c>
      <c r="B302" s="6" t="s">
        <v>77</v>
      </c>
      <c r="C302" s="25">
        <v>0</v>
      </c>
      <c r="D302" s="25">
        <v>0</v>
      </c>
      <c r="E302" s="25"/>
      <c r="F302" s="14">
        <f t="shared" si="17"/>
        <v>16</v>
      </c>
      <c r="G302" s="14">
        <f t="shared" si="15"/>
        <v>16</v>
      </c>
      <c r="H302" s="6" t="s">
        <v>1178</v>
      </c>
      <c r="I302" s="13" t="str">
        <f t="shared" si="16"/>
        <v>PASS</v>
      </c>
    </row>
    <row r="303" spans="1:9">
      <c r="A303" s="11">
        <v>46419</v>
      </c>
      <c r="B303" s="6" t="s">
        <v>77</v>
      </c>
      <c r="C303" s="25">
        <v>0</v>
      </c>
      <c r="D303" s="25">
        <v>0</v>
      </c>
      <c r="E303" s="25"/>
      <c r="F303" s="14">
        <f t="shared" si="17"/>
        <v>16</v>
      </c>
      <c r="G303" s="14">
        <f t="shared" si="15"/>
        <v>16</v>
      </c>
      <c r="H303" s="6" t="s">
        <v>1178</v>
      </c>
      <c r="I303" s="13" t="str">
        <f t="shared" si="16"/>
        <v>PASS</v>
      </c>
    </row>
    <row r="304" spans="1:9">
      <c r="A304" s="11">
        <v>46447</v>
      </c>
      <c r="B304" s="6" t="s">
        <v>77</v>
      </c>
      <c r="C304" s="25">
        <v>0</v>
      </c>
      <c r="D304" s="25">
        <v>0</v>
      </c>
      <c r="E304" s="25"/>
      <c r="F304" s="14">
        <f t="shared" si="17"/>
        <v>16</v>
      </c>
      <c r="G304" s="14">
        <f t="shared" si="15"/>
        <v>16</v>
      </c>
      <c r="H304" s="6" t="s">
        <v>1178</v>
      </c>
      <c r="I304" s="13" t="str">
        <f t="shared" si="16"/>
        <v>PASS</v>
      </c>
    </row>
    <row r="305" spans="1:9">
      <c r="A305" s="11">
        <v>46478</v>
      </c>
      <c r="B305" s="6" t="s">
        <v>77</v>
      </c>
      <c r="C305" s="25">
        <v>0</v>
      </c>
      <c r="D305" s="25">
        <v>0</v>
      </c>
      <c r="E305" s="25"/>
      <c r="F305" s="14">
        <f t="shared" si="17"/>
        <v>16</v>
      </c>
      <c r="G305" s="14">
        <f t="shared" si="15"/>
        <v>16</v>
      </c>
      <c r="H305" s="6" t="s">
        <v>1178</v>
      </c>
      <c r="I305" s="13" t="str">
        <f t="shared" si="16"/>
        <v>PASS</v>
      </c>
    </row>
    <row r="306" spans="1:9">
      <c r="A306" s="11">
        <v>46508</v>
      </c>
      <c r="B306" s="6" t="s">
        <v>77</v>
      </c>
      <c r="C306" s="25">
        <v>0</v>
      </c>
      <c r="D306" s="25">
        <v>0</v>
      </c>
      <c r="E306" s="25"/>
      <c r="F306" s="14">
        <f t="shared" si="17"/>
        <v>16</v>
      </c>
      <c r="G306" s="14">
        <f t="shared" si="15"/>
        <v>16</v>
      </c>
      <c r="H306" s="6" t="s">
        <v>1178</v>
      </c>
      <c r="I306" s="13" t="str">
        <f t="shared" si="16"/>
        <v>PASS</v>
      </c>
    </row>
    <row r="307" spans="1:9">
      <c r="A307" s="11">
        <v>46539</v>
      </c>
      <c r="B307" s="6" t="s">
        <v>77</v>
      </c>
      <c r="C307" s="25">
        <v>0</v>
      </c>
      <c r="D307" s="25">
        <v>0</v>
      </c>
      <c r="E307" s="25"/>
      <c r="F307" s="14">
        <f t="shared" si="17"/>
        <v>16</v>
      </c>
      <c r="G307" s="14">
        <f t="shared" si="15"/>
        <v>16</v>
      </c>
      <c r="H307" s="6" t="s">
        <v>1178</v>
      </c>
      <c r="I307" s="13" t="str">
        <f t="shared" si="16"/>
        <v>PASS</v>
      </c>
    </row>
    <row r="308" spans="1:9">
      <c r="A308" s="11">
        <v>46569</v>
      </c>
      <c r="B308" s="6" t="s">
        <v>77</v>
      </c>
      <c r="C308" s="25">
        <v>0</v>
      </c>
      <c r="D308" s="25">
        <v>0</v>
      </c>
      <c r="E308" s="25"/>
      <c r="F308" s="14">
        <f t="shared" si="17"/>
        <v>16</v>
      </c>
      <c r="G308" s="14">
        <f t="shared" si="15"/>
        <v>16</v>
      </c>
      <c r="H308" s="6" t="s">
        <v>1178</v>
      </c>
      <c r="I308" s="13" t="str">
        <f t="shared" si="16"/>
        <v>PASS</v>
      </c>
    </row>
    <row r="309" spans="1:9">
      <c r="A309" s="11">
        <v>46600</v>
      </c>
      <c r="B309" s="6" t="s">
        <v>77</v>
      </c>
      <c r="C309" s="25">
        <v>0</v>
      </c>
      <c r="D309" s="25">
        <v>0</v>
      </c>
      <c r="E309" s="25"/>
      <c r="F309" s="14">
        <f t="shared" si="17"/>
        <v>16</v>
      </c>
      <c r="G309" s="14">
        <f t="shared" si="15"/>
        <v>16</v>
      </c>
      <c r="H309" s="6" t="s">
        <v>1178</v>
      </c>
      <c r="I309" s="13" t="str">
        <f t="shared" si="16"/>
        <v>PASS</v>
      </c>
    </row>
    <row r="310" spans="1:9">
      <c r="A310" s="11">
        <v>46631</v>
      </c>
      <c r="B310" s="6" t="s">
        <v>77</v>
      </c>
      <c r="C310" s="25">
        <v>0</v>
      </c>
      <c r="D310" s="25">
        <v>0</v>
      </c>
      <c r="E310" s="25"/>
      <c r="F310" s="14">
        <f t="shared" si="17"/>
        <v>16</v>
      </c>
      <c r="G310" s="14">
        <f t="shared" si="15"/>
        <v>16</v>
      </c>
      <c r="H310" s="6" t="s">
        <v>1178</v>
      </c>
      <c r="I310" s="13" t="str">
        <f t="shared" si="16"/>
        <v>PASS</v>
      </c>
    </row>
    <row r="311" spans="1:9">
      <c r="A311" s="11">
        <v>46661</v>
      </c>
      <c r="B311" s="6" t="s">
        <v>77</v>
      </c>
      <c r="C311" s="25">
        <v>0</v>
      </c>
      <c r="D311" s="25">
        <v>0</v>
      </c>
      <c r="E311" s="25"/>
      <c r="F311" s="14">
        <f t="shared" si="17"/>
        <v>16</v>
      </c>
      <c r="G311" s="14">
        <f t="shared" si="15"/>
        <v>16</v>
      </c>
      <c r="H311" s="6" t="s">
        <v>1178</v>
      </c>
      <c r="I311" s="13" t="str">
        <f t="shared" si="16"/>
        <v>PASS</v>
      </c>
    </row>
    <row r="312" spans="1:9">
      <c r="A312" s="11">
        <v>46692</v>
      </c>
      <c r="B312" s="6" t="s">
        <v>77</v>
      </c>
      <c r="C312" s="25">
        <v>0</v>
      </c>
      <c r="D312" s="25">
        <v>0</v>
      </c>
      <c r="E312" s="25"/>
      <c r="F312" s="14">
        <f t="shared" si="17"/>
        <v>16</v>
      </c>
      <c r="G312" s="14">
        <f t="shared" si="15"/>
        <v>16</v>
      </c>
      <c r="H312" s="6" t="s">
        <v>1178</v>
      </c>
      <c r="I312" s="13" t="str">
        <f t="shared" si="16"/>
        <v>PASS</v>
      </c>
    </row>
    <row r="313" spans="1:9">
      <c r="A313" s="11">
        <v>46722</v>
      </c>
      <c r="B313" s="6" t="s">
        <v>77</v>
      </c>
      <c r="C313" s="25">
        <v>0</v>
      </c>
      <c r="D313" s="25">
        <v>0</v>
      </c>
      <c r="E313" s="25"/>
      <c r="F313" s="14">
        <f t="shared" si="17"/>
        <v>16</v>
      </c>
      <c r="G313" s="14">
        <f t="shared" si="15"/>
        <v>16</v>
      </c>
      <c r="H313" s="6" t="s">
        <v>1178</v>
      </c>
      <c r="I313" s="13" t="str">
        <f t="shared" si="16"/>
        <v>PASS</v>
      </c>
    </row>
    <row r="314" spans="1:9">
      <c r="A314" s="11">
        <v>46753</v>
      </c>
      <c r="B314" s="6" t="s">
        <v>77</v>
      </c>
      <c r="C314" s="25">
        <v>1</v>
      </c>
      <c r="D314" s="25">
        <v>0</v>
      </c>
      <c r="E314" s="25"/>
      <c r="F314" s="14">
        <f t="shared" si="17"/>
        <v>16</v>
      </c>
      <c r="G314" s="14">
        <f t="shared" si="15"/>
        <v>17</v>
      </c>
      <c r="H314" s="6" t="s">
        <v>1179</v>
      </c>
      <c r="I314" s="13" t="str">
        <f t="shared" si="16"/>
        <v>PASS</v>
      </c>
    </row>
    <row r="315" spans="1:9">
      <c r="A315" s="11">
        <v>46784</v>
      </c>
      <c r="B315" s="6" t="s">
        <v>77</v>
      </c>
      <c r="C315" s="25">
        <v>0</v>
      </c>
      <c r="D315" s="25">
        <v>0</v>
      </c>
      <c r="E315" s="25"/>
      <c r="F315" s="14">
        <f t="shared" si="17"/>
        <v>17</v>
      </c>
      <c r="G315" s="14">
        <f t="shared" si="15"/>
        <v>17</v>
      </c>
      <c r="H315" s="6" t="s">
        <v>1179</v>
      </c>
      <c r="I315" s="13" t="str">
        <f t="shared" si="16"/>
        <v>PASS</v>
      </c>
    </row>
    <row r="316" spans="1:9">
      <c r="A316" s="11">
        <v>46813</v>
      </c>
      <c r="B316" s="6" t="s">
        <v>77</v>
      </c>
      <c r="C316" s="25">
        <v>0</v>
      </c>
      <c r="D316" s="25">
        <v>0</v>
      </c>
      <c r="E316" s="25"/>
      <c r="F316" s="14">
        <f t="shared" si="17"/>
        <v>17</v>
      </c>
      <c r="G316" s="14">
        <f t="shared" si="15"/>
        <v>17</v>
      </c>
      <c r="H316" s="6" t="s">
        <v>1179</v>
      </c>
      <c r="I316" s="13" t="str">
        <f t="shared" si="16"/>
        <v>PASS</v>
      </c>
    </row>
    <row r="317" spans="1:9">
      <c r="A317" s="11">
        <v>46844</v>
      </c>
      <c r="B317" s="6" t="s">
        <v>77</v>
      </c>
      <c r="C317" s="25">
        <v>0</v>
      </c>
      <c r="D317" s="25">
        <v>0</v>
      </c>
      <c r="E317" s="25"/>
      <c r="F317" s="14">
        <f t="shared" si="17"/>
        <v>17</v>
      </c>
      <c r="G317" s="14">
        <f t="shared" si="15"/>
        <v>17</v>
      </c>
      <c r="H317" s="6" t="s">
        <v>1179</v>
      </c>
      <c r="I317" s="13" t="str">
        <f t="shared" si="16"/>
        <v>PASS</v>
      </c>
    </row>
    <row r="318" spans="1:9">
      <c r="A318" s="11">
        <v>46874</v>
      </c>
      <c r="B318" s="6" t="s">
        <v>77</v>
      </c>
      <c r="C318" s="25">
        <v>0</v>
      </c>
      <c r="D318" s="25">
        <v>1</v>
      </c>
      <c r="E318" s="25"/>
      <c r="F318" s="14">
        <f t="shared" si="17"/>
        <v>17</v>
      </c>
      <c r="G318" s="14">
        <f t="shared" si="15"/>
        <v>16</v>
      </c>
      <c r="H318" s="6" t="s">
        <v>1179</v>
      </c>
      <c r="I318" s="13" t="str">
        <f t="shared" si="16"/>
        <v>PASS</v>
      </c>
    </row>
    <row r="319" spans="1:9">
      <c r="A319" s="11">
        <v>46905</v>
      </c>
      <c r="B319" s="6" t="s">
        <v>77</v>
      </c>
      <c r="C319" s="25">
        <v>0</v>
      </c>
      <c r="D319" s="25">
        <v>0</v>
      </c>
      <c r="E319" s="25"/>
      <c r="F319" s="14">
        <f t="shared" si="17"/>
        <v>16</v>
      </c>
      <c r="G319" s="14">
        <f t="shared" si="15"/>
        <v>16</v>
      </c>
      <c r="H319" s="6" t="s">
        <v>1179</v>
      </c>
      <c r="I319" s="13" t="str">
        <f t="shared" si="16"/>
        <v>PASS</v>
      </c>
    </row>
    <row r="320" spans="1:9">
      <c r="A320" s="11">
        <v>46935</v>
      </c>
      <c r="B320" s="6" t="s">
        <v>77</v>
      </c>
      <c r="C320" s="25">
        <v>0</v>
      </c>
      <c r="D320" s="25">
        <v>0</v>
      </c>
      <c r="E320" s="25"/>
      <c r="F320" s="14">
        <f t="shared" si="17"/>
        <v>16</v>
      </c>
      <c r="G320" s="14">
        <f t="shared" si="15"/>
        <v>16</v>
      </c>
      <c r="H320" s="6" t="s">
        <v>1179</v>
      </c>
      <c r="I320" s="13" t="str">
        <f t="shared" si="16"/>
        <v>PASS</v>
      </c>
    </row>
    <row r="321" spans="1:9">
      <c r="A321" s="11">
        <v>46966</v>
      </c>
      <c r="B321" s="6" t="s">
        <v>77</v>
      </c>
      <c r="C321" s="25">
        <v>0</v>
      </c>
      <c r="D321" s="25">
        <v>0</v>
      </c>
      <c r="E321" s="25"/>
      <c r="F321" s="14">
        <f t="shared" si="17"/>
        <v>16</v>
      </c>
      <c r="G321" s="14">
        <f t="shared" si="15"/>
        <v>16</v>
      </c>
      <c r="H321" s="6" t="s">
        <v>1179</v>
      </c>
      <c r="I321" s="13" t="str">
        <f t="shared" si="16"/>
        <v>PASS</v>
      </c>
    </row>
    <row r="322" spans="1:9">
      <c r="A322" s="11">
        <v>46997</v>
      </c>
      <c r="B322" s="6" t="s">
        <v>77</v>
      </c>
      <c r="C322" s="25">
        <v>0</v>
      </c>
      <c r="D322" s="25">
        <v>0</v>
      </c>
      <c r="E322" s="25"/>
      <c r="F322" s="14">
        <f t="shared" si="17"/>
        <v>16</v>
      </c>
      <c r="G322" s="14">
        <f t="shared" ref="G322:G385" si="18">F322+C322-D322</f>
        <v>16</v>
      </c>
      <c r="H322" s="6" t="s">
        <v>1179</v>
      </c>
      <c r="I322" s="13" t="str">
        <f t="shared" ref="I322:I385" si="19">IF(AND(F322&gt;=0,G322&gt;=0,G322=F322+C322-D322),"PASS","FAIL")</f>
        <v>PASS</v>
      </c>
    </row>
    <row r="323" spans="1:9">
      <c r="A323" s="11">
        <v>47027</v>
      </c>
      <c r="B323" s="6" t="s">
        <v>77</v>
      </c>
      <c r="C323" s="25">
        <v>0</v>
      </c>
      <c r="D323" s="25">
        <v>0</v>
      </c>
      <c r="E323" s="25"/>
      <c r="F323" s="14">
        <f t="shared" si="17"/>
        <v>16</v>
      </c>
      <c r="G323" s="14">
        <f t="shared" si="18"/>
        <v>16</v>
      </c>
      <c r="H323" s="6" t="s">
        <v>1179</v>
      </c>
      <c r="I323" s="13" t="str">
        <f t="shared" si="19"/>
        <v>PASS</v>
      </c>
    </row>
    <row r="324" spans="1:9">
      <c r="A324" s="11">
        <v>47058</v>
      </c>
      <c r="B324" s="6" t="s">
        <v>77</v>
      </c>
      <c r="C324" s="25">
        <v>0</v>
      </c>
      <c r="D324" s="25">
        <v>0</v>
      </c>
      <c r="E324" s="25"/>
      <c r="F324" s="14">
        <f t="shared" si="17"/>
        <v>16</v>
      </c>
      <c r="G324" s="14">
        <f t="shared" si="18"/>
        <v>16</v>
      </c>
      <c r="H324" s="6" t="s">
        <v>1179</v>
      </c>
      <c r="I324" s="13" t="str">
        <f t="shared" si="19"/>
        <v>PASS</v>
      </c>
    </row>
    <row r="325" spans="1:9">
      <c r="A325" s="11">
        <v>47088</v>
      </c>
      <c r="B325" s="6" t="s">
        <v>77</v>
      </c>
      <c r="C325" s="25">
        <v>0</v>
      </c>
      <c r="D325" s="25">
        <v>0</v>
      </c>
      <c r="E325" s="25"/>
      <c r="F325" s="14">
        <f t="shared" si="17"/>
        <v>16</v>
      </c>
      <c r="G325" s="14">
        <f t="shared" si="18"/>
        <v>16</v>
      </c>
      <c r="H325" s="6" t="s">
        <v>1179</v>
      </c>
      <c r="I325" s="13" t="str">
        <f t="shared" si="19"/>
        <v>PASS</v>
      </c>
    </row>
    <row r="326" spans="1:9">
      <c r="A326" s="11">
        <v>47119</v>
      </c>
      <c r="B326" s="6" t="s">
        <v>77</v>
      </c>
      <c r="C326" s="25">
        <v>0</v>
      </c>
      <c r="D326" s="25">
        <v>0</v>
      </c>
      <c r="E326" s="25"/>
      <c r="F326" s="14">
        <f t="shared" si="17"/>
        <v>16</v>
      </c>
      <c r="G326" s="14">
        <f t="shared" si="18"/>
        <v>16</v>
      </c>
      <c r="H326" s="6" t="s">
        <v>1179</v>
      </c>
      <c r="I326" s="13" t="str">
        <f t="shared" si="19"/>
        <v>PASS</v>
      </c>
    </row>
    <row r="327" spans="1:9">
      <c r="A327" s="11">
        <v>47150</v>
      </c>
      <c r="B327" s="6" t="s">
        <v>77</v>
      </c>
      <c r="C327" s="25">
        <v>0</v>
      </c>
      <c r="D327" s="25">
        <v>0</v>
      </c>
      <c r="E327" s="25"/>
      <c r="F327" s="14">
        <f t="shared" si="17"/>
        <v>16</v>
      </c>
      <c r="G327" s="14">
        <f t="shared" si="18"/>
        <v>16</v>
      </c>
      <c r="H327" s="6" t="s">
        <v>1179</v>
      </c>
      <c r="I327" s="13" t="str">
        <f t="shared" si="19"/>
        <v>PASS</v>
      </c>
    </row>
    <row r="328" spans="1:9">
      <c r="A328" s="11">
        <v>47178</v>
      </c>
      <c r="B328" s="6" t="s">
        <v>77</v>
      </c>
      <c r="C328" s="25">
        <v>0</v>
      </c>
      <c r="D328" s="25">
        <v>0</v>
      </c>
      <c r="E328" s="25"/>
      <c r="F328" s="14">
        <f t="shared" si="17"/>
        <v>16</v>
      </c>
      <c r="G328" s="14">
        <f t="shared" si="18"/>
        <v>16</v>
      </c>
      <c r="H328" s="6" t="s">
        <v>1179</v>
      </c>
      <c r="I328" s="13" t="str">
        <f t="shared" si="19"/>
        <v>PASS</v>
      </c>
    </row>
    <row r="329" spans="1:9">
      <c r="A329" s="11">
        <v>47209</v>
      </c>
      <c r="B329" s="6" t="s">
        <v>77</v>
      </c>
      <c r="C329" s="25">
        <v>0</v>
      </c>
      <c r="D329" s="25">
        <v>0</v>
      </c>
      <c r="E329" s="25"/>
      <c r="F329" s="14">
        <f t="shared" si="17"/>
        <v>16</v>
      </c>
      <c r="G329" s="14">
        <f t="shared" si="18"/>
        <v>16</v>
      </c>
      <c r="H329" s="6" t="s">
        <v>1179</v>
      </c>
      <c r="I329" s="13" t="str">
        <f t="shared" si="19"/>
        <v>PASS</v>
      </c>
    </row>
    <row r="330" spans="1:9">
      <c r="A330" s="11">
        <v>47239</v>
      </c>
      <c r="B330" s="6" t="s">
        <v>77</v>
      </c>
      <c r="C330" s="25">
        <v>0</v>
      </c>
      <c r="D330" s="25">
        <v>0</v>
      </c>
      <c r="E330" s="25"/>
      <c r="F330" s="14">
        <f t="shared" si="17"/>
        <v>16</v>
      </c>
      <c r="G330" s="14">
        <f t="shared" si="18"/>
        <v>16</v>
      </c>
      <c r="H330" s="6" t="s">
        <v>1179</v>
      </c>
      <c r="I330" s="13" t="str">
        <f t="shared" si="19"/>
        <v>PASS</v>
      </c>
    </row>
    <row r="331" spans="1:9">
      <c r="A331" s="11">
        <v>47270</v>
      </c>
      <c r="B331" s="6" t="s">
        <v>77</v>
      </c>
      <c r="C331" s="25">
        <v>0</v>
      </c>
      <c r="D331" s="25">
        <v>0</v>
      </c>
      <c r="E331" s="25"/>
      <c r="F331" s="14">
        <f t="shared" si="17"/>
        <v>16</v>
      </c>
      <c r="G331" s="14">
        <f t="shared" si="18"/>
        <v>16</v>
      </c>
      <c r="H331" s="6" t="s">
        <v>1179</v>
      </c>
      <c r="I331" s="13" t="str">
        <f t="shared" si="19"/>
        <v>PASS</v>
      </c>
    </row>
    <row r="332" spans="1:9">
      <c r="A332" s="11">
        <v>47300</v>
      </c>
      <c r="B332" s="6" t="s">
        <v>77</v>
      </c>
      <c r="C332" s="25">
        <v>0</v>
      </c>
      <c r="D332" s="25">
        <v>0</v>
      </c>
      <c r="E332" s="25"/>
      <c r="F332" s="14">
        <f t="shared" si="17"/>
        <v>16</v>
      </c>
      <c r="G332" s="14">
        <f t="shared" si="18"/>
        <v>16</v>
      </c>
      <c r="H332" s="6" t="s">
        <v>1179</v>
      </c>
      <c r="I332" s="13" t="str">
        <f t="shared" si="19"/>
        <v>PASS</v>
      </c>
    </row>
    <row r="333" spans="1:9">
      <c r="A333" s="11">
        <v>47331</v>
      </c>
      <c r="B333" s="6" t="s">
        <v>77</v>
      </c>
      <c r="C333" s="25">
        <v>0</v>
      </c>
      <c r="D333" s="25">
        <v>0</v>
      </c>
      <c r="E333" s="25"/>
      <c r="F333" s="14">
        <f t="shared" si="17"/>
        <v>16</v>
      </c>
      <c r="G333" s="14">
        <f t="shared" si="18"/>
        <v>16</v>
      </c>
      <c r="H333" s="6" t="s">
        <v>1179</v>
      </c>
      <c r="I333" s="13" t="str">
        <f t="shared" si="19"/>
        <v>PASS</v>
      </c>
    </row>
    <row r="334" spans="1:9">
      <c r="A334" s="11">
        <v>47362</v>
      </c>
      <c r="B334" s="6" t="s">
        <v>77</v>
      </c>
      <c r="C334" s="25">
        <v>0</v>
      </c>
      <c r="D334" s="25">
        <v>0</v>
      </c>
      <c r="E334" s="25"/>
      <c r="F334" s="14">
        <f t="shared" si="17"/>
        <v>16</v>
      </c>
      <c r="G334" s="14">
        <f t="shared" si="18"/>
        <v>16</v>
      </c>
      <c r="H334" s="6" t="s">
        <v>1179</v>
      </c>
      <c r="I334" s="13" t="str">
        <f t="shared" si="19"/>
        <v>PASS</v>
      </c>
    </row>
    <row r="335" spans="1:9">
      <c r="A335" s="11">
        <v>47392</v>
      </c>
      <c r="B335" s="6" t="s">
        <v>77</v>
      </c>
      <c r="C335" s="25">
        <v>0</v>
      </c>
      <c r="D335" s="25">
        <v>0</v>
      </c>
      <c r="E335" s="25"/>
      <c r="F335" s="14">
        <f t="shared" si="17"/>
        <v>16</v>
      </c>
      <c r="G335" s="14">
        <f t="shared" si="18"/>
        <v>16</v>
      </c>
      <c r="H335" s="6" t="s">
        <v>1179</v>
      </c>
      <c r="I335" s="13" t="str">
        <f t="shared" si="19"/>
        <v>PASS</v>
      </c>
    </row>
    <row r="336" spans="1:9">
      <c r="A336" s="11">
        <v>47423</v>
      </c>
      <c r="B336" s="6" t="s">
        <v>77</v>
      </c>
      <c r="C336" s="25">
        <v>0</v>
      </c>
      <c r="D336" s="25">
        <v>0</v>
      </c>
      <c r="E336" s="25"/>
      <c r="F336" s="14">
        <f t="shared" si="17"/>
        <v>16</v>
      </c>
      <c r="G336" s="14">
        <f t="shared" si="18"/>
        <v>16</v>
      </c>
      <c r="H336" s="6" t="s">
        <v>1179</v>
      </c>
      <c r="I336" s="13" t="str">
        <f t="shared" si="19"/>
        <v>PASS</v>
      </c>
    </row>
    <row r="337" spans="1:9">
      <c r="A337" s="11">
        <v>47453</v>
      </c>
      <c r="B337" s="6" t="s">
        <v>77</v>
      </c>
      <c r="C337" s="25">
        <v>0</v>
      </c>
      <c r="D337" s="25">
        <v>0</v>
      </c>
      <c r="E337" s="25"/>
      <c r="F337" s="14">
        <f t="shared" si="17"/>
        <v>16</v>
      </c>
      <c r="G337" s="14">
        <f t="shared" si="18"/>
        <v>16</v>
      </c>
      <c r="H337" s="6" t="s">
        <v>1179</v>
      </c>
      <c r="I337" s="13" t="str">
        <f t="shared" si="19"/>
        <v>PASS</v>
      </c>
    </row>
    <row r="338" spans="1:9">
      <c r="A338" s="11">
        <v>46204</v>
      </c>
      <c r="B338" s="6" t="s">
        <v>80</v>
      </c>
      <c r="C338" s="25">
        <v>0</v>
      </c>
      <c r="D338" s="25">
        <v>0</v>
      </c>
      <c r="E338" s="25">
        <v>18</v>
      </c>
      <c r="F338" s="14">
        <f>E338*1</f>
        <v>18</v>
      </c>
      <c r="G338" s="14">
        <f t="shared" si="18"/>
        <v>18</v>
      </c>
      <c r="H338" s="6" t="s">
        <v>1178</v>
      </c>
      <c r="I338" s="13" t="str">
        <f t="shared" si="19"/>
        <v>PASS</v>
      </c>
    </row>
    <row r="339" spans="1:9">
      <c r="A339" s="11">
        <v>46235</v>
      </c>
      <c r="B339" s="6" t="s">
        <v>80</v>
      </c>
      <c r="C339" s="25">
        <v>0</v>
      </c>
      <c r="D339" s="25">
        <v>0</v>
      </c>
      <c r="E339" s="25"/>
      <c r="F339" s="14">
        <f t="shared" ref="F339:F379" si="20">G338*1</f>
        <v>18</v>
      </c>
      <c r="G339" s="14">
        <f t="shared" si="18"/>
        <v>18</v>
      </c>
      <c r="H339" s="6" t="s">
        <v>1178</v>
      </c>
      <c r="I339" s="13" t="str">
        <f t="shared" si="19"/>
        <v>PASS</v>
      </c>
    </row>
    <row r="340" spans="1:9">
      <c r="A340" s="11">
        <v>46266</v>
      </c>
      <c r="B340" s="6" t="s">
        <v>80</v>
      </c>
      <c r="C340" s="25">
        <v>0</v>
      </c>
      <c r="D340" s="25">
        <v>0</v>
      </c>
      <c r="E340" s="25"/>
      <c r="F340" s="14">
        <f t="shared" si="20"/>
        <v>18</v>
      </c>
      <c r="G340" s="14">
        <f t="shared" si="18"/>
        <v>18</v>
      </c>
      <c r="H340" s="6" t="s">
        <v>1178</v>
      </c>
      <c r="I340" s="13" t="str">
        <f t="shared" si="19"/>
        <v>PASS</v>
      </c>
    </row>
    <row r="341" spans="1:9">
      <c r="A341" s="11">
        <v>46296</v>
      </c>
      <c r="B341" s="6" t="s">
        <v>80</v>
      </c>
      <c r="C341" s="25">
        <v>0</v>
      </c>
      <c r="D341" s="25">
        <v>0</v>
      </c>
      <c r="E341" s="25"/>
      <c r="F341" s="14">
        <f t="shared" si="20"/>
        <v>18</v>
      </c>
      <c r="G341" s="14">
        <f t="shared" si="18"/>
        <v>18</v>
      </c>
      <c r="H341" s="6" t="s">
        <v>1178</v>
      </c>
      <c r="I341" s="13" t="str">
        <f t="shared" si="19"/>
        <v>PASS</v>
      </c>
    </row>
    <row r="342" spans="1:9">
      <c r="A342" s="11">
        <v>46327</v>
      </c>
      <c r="B342" s="6" t="s">
        <v>80</v>
      </c>
      <c r="C342" s="25">
        <v>0</v>
      </c>
      <c r="D342" s="25">
        <v>1</v>
      </c>
      <c r="E342" s="25"/>
      <c r="F342" s="14">
        <f t="shared" si="20"/>
        <v>18</v>
      </c>
      <c r="G342" s="14">
        <f t="shared" si="18"/>
        <v>17</v>
      </c>
      <c r="H342" s="6" t="s">
        <v>1178</v>
      </c>
      <c r="I342" s="13" t="str">
        <f t="shared" si="19"/>
        <v>PASS</v>
      </c>
    </row>
    <row r="343" spans="1:9">
      <c r="A343" s="11">
        <v>46357</v>
      </c>
      <c r="B343" s="6" t="s">
        <v>80</v>
      </c>
      <c r="C343" s="25">
        <v>0</v>
      </c>
      <c r="D343" s="25">
        <v>0</v>
      </c>
      <c r="E343" s="25"/>
      <c r="F343" s="14">
        <f t="shared" si="20"/>
        <v>17</v>
      </c>
      <c r="G343" s="14">
        <f t="shared" si="18"/>
        <v>17</v>
      </c>
      <c r="H343" s="6" t="s">
        <v>1178</v>
      </c>
      <c r="I343" s="13" t="str">
        <f t="shared" si="19"/>
        <v>PASS</v>
      </c>
    </row>
    <row r="344" spans="1:9">
      <c r="A344" s="11">
        <v>46388</v>
      </c>
      <c r="B344" s="6" t="s">
        <v>80</v>
      </c>
      <c r="C344" s="25">
        <v>0</v>
      </c>
      <c r="D344" s="25">
        <v>0</v>
      </c>
      <c r="E344" s="25"/>
      <c r="F344" s="14">
        <f t="shared" si="20"/>
        <v>17</v>
      </c>
      <c r="G344" s="14">
        <f t="shared" si="18"/>
        <v>17</v>
      </c>
      <c r="H344" s="6" t="s">
        <v>1178</v>
      </c>
      <c r="I344" s="13" t="str">
        <f t="shared" si="19"/>
        <v>PASS</v>
      </c>
    </row>
    <row r="345" spans="1:9">
      <c r="A345" s="11">
        <v>46419</v>
      </c>
      <c r="B345" s="6" t="s">
        <v>80</v>
      </c>
      <c r="C345" s="25">
        <v>0</v>
      </c>
      <c r="D345" s="25">
        <v>0</v>
      </c>
      <c r="E345" s="25"/>
      <c r="F345" s="14">
        <f t="shared" si="20"/>
        <v>17</v>
      </c>
      <c r="G345" s="14">
        <f t="shared" si="18"/>
        <v>17</v>
      </c>
      <c r="H345" s="6" t="s">
        <v>1178</v>
      </c>
      <c r="I345" s="13" t="str">
        <f t="shared" si="19"/>
        <v>PASS</v>
      </c>
    </row>
    <row r="346" spans="1:9">
      <c r="A346" s="11">
        <v>46447</v>
      </c>
      <c r="B346" s="6" t="s">
        <v>80</v>
      </c>
      <c r="C346" s="25">
        <v>0</v>
      </c>
      <c r="D346" s="25">
        <v>0</v>
      </c>
      <c r="E346" s="25"/>
      <c r="F346" s="14">
        <f t="shared" si="20"/>
        <v>17</v>
      </c>
      <c r="G346" s="14">
        <f t="shared" si="18"/>
        <v>17</v>
      </c>
      <c r="H346" s="6" t="s">
        <v>1178</v>
      </c>
      <c r="I346" s="13" t="str">
        <f t="shared" si="19"/>
        <v>PASS</v>
      </c>
    </row>
    <row r="347" spans="1:9">
      <c r="A347" s="11">
        <v>46478</v>
      </c>
      <c r="B347" s="6" t="s">
        <v>80</v>
      </c>
      <c r="C347" s="25">
        <v>0</v>
      </c>
      <c r="D347" s="25">
        <v>0</v>
      </c>
      <c r="E347" s="25"/>
      <c r="F347" s="14">
        <f t="shared" si="20"/>
        <v>17</v>
      </c>
      <c r="G347" s="14">
        <f t="shared" si="18"/>
        <v>17</v>
      </c>
      <c r="H347" s="6" t="s">
        <v>1178</v>
      </c>
      <c r="I347" s="13" t="str">
        <f t="shared" si="19"/>
        <v>PASS</v>
      </c>
    </row>
    <row r="348" spans="1:9">
      <c r="A348" s="11">
        <v>46508</v>
      </c>
      <c r="B348" s="6" t="s">
        <v>80</v>
      </c>
      <c r="C348" s="25">
        <v>0</v>
      </c>
      <c r="D348" s="25">
        <v>0</v>
      </c>
      <c r="E348" s="25"/>
      <c r="F348" s="14">
        <f t="shared" si="20"/>
        <v>17</v>
      </c>
      <c r="G348" s="14">
        <f t="shared" si="18"/>
        <v>17</v>
      </c>
      <c r="H348" s="6" t="s">
        <v>1178</v>
      </c>
      <c r="I348" s="13" t="str">
        <f t="shared" si="19"/>
        <v>PASS</v>
      </c>
    </row>
    <row r="349" spans="1:9">
      <c r="A349" s="11">
        <v>46539</v>
      </c>
      <c r="B349" s="6" t="s">
        <v>80</v>
      </c>
      <c r="C349" s="25">
        <v>0</v>
      </c>
      <c r="D349" s="25">
        <v>0</v>
      </c>
      <c r="E349" s="25"/>
      <c r="F349" s="14">
        <f t="shared" si="20"/>
        <v>17</v>
      </c>
      <c r="G349" s="14">
        <f t="shared" si="18"/>
        <v>17</v>
      </c>
      <c r="H349" s="6" t="s">
        <v>1178</v>
      </c>
      <c r="I349" s="13" t="str">
        <f t="shared" si="19"/>
        <v>PASS</v>
      </c>
    </row>
    <row r="350" spans="1:9">
      <c r="A350" s="11">
        <v>46569</v>
      </c>
      <c r="B350" s="6" t="s">
        <v>80</v>
      </c>
      <c r="C350" s="25">
        <v>1</v>
      </c>
      <c r="D350" s="25">
        <v>0</v>
      </c>
      <c r="E350" s="25"/>
      <c r="F350" s="14">
        <f t="shared" si="20"/>
        <v>17</v>
      </c>
      <c r="G350" s="14">
        <f t="shared" si="18"/>
        <v>18</v>
      </c>
      <c r="H350" s="6" t="s">
        <v>1178</v>
      </c>
      <c r="I350" s="13" t="str">
        <f t="shared" si="19"/>
        <v>PASS</v>
      </c>
    </row>
    <row r="351" spans="1:9">
      <c r="A351" s="11">
        <v>46600</v>
      </c>
      <c r="B351" s="6" t="s">
        <v>80</v>
      </c>
      <c r="C351" s="25">
        <v>0</v>
      </c>
      <c r="D351" s="25">
        <v>0</v>
      </c>
      <c r="E351" s="25"/>
      <c r="F351" s="14">
        <f t="shared" si="20"/>
        <v>18</v>
      </c>
      <c r="G351" s="14">
        <f t="shared" si="18"/>
        <v>18</v>
      </c>
      <c r="H351" s="6" t="s">
        <v>1178</v>
      </c>
      <c r="I351" s="13" t="str">
        <f t="shared" si="19"/>
        <v>PASS</v>
      </c>
    </row>
    <row r="352" spans="1:9">
      <c r="A352" s="11">
        <v>46631</v>
      </c>
      <c r="B352" s="6" t="s">
        <v>80</v>
      </c>
      <c r="C352" s="25">
        <v>0</v>
      </c>
      <c r="D352" s="25">
        <v>0</v>
      </c>
      <c r="E352" s="25"/>
      <c r="F352" s="14">
        <f t="shared" si="20"/>
        <v>18</v>
      </c>
      <c r="G352" s="14">
        <f t="shared" si="18"/>
        <v>18</v>
      </c>
      <c r="H352" s="6" t="s">
        <v>1178</v>
      </c>
      <c r="I352" s="13" t="str">
        <f t="shared" si="19"/>
        <v>PASS</v>
      </c>
    </row>
    <row r="353" spans="1:9">
      <c r="A353" s="11">
        <v>46661</v>
      </c>
      <c r="B353" s="6" t="s">
        <v>80</v>
      </c>
      <c r="C353" s="25">
        <v>0</v>
      </c>
      <c r="D353" s="25">
        <v>0</v>
      </c>
      <c r="E353" s="25"/>
      <c r="F353" s="14">
        <f t="shared" si="20"/>
        <v>18</v>
      </c>
      <c r="G353" s="14">
        <f t="shared" si="18"/>
        <v>18</v>
      </c>
      <c r="H353" s="6" t="s">
        <v>1178</v>
      </c>
      <c r="I353" s="13" t="str">
        <f t="shared" si="19"/>
        <v>PASS</v>
      </c>
    </row>
    <row r="354" spans="1:9">
      <c r="A354" s="11">
        <v>46692</v>
      </c>
      <c r="B354" s="6" t="s">
        <v>80</v>
      </c>
      <c r="C354" s="25">
        <v>0</v>
      </c>
      <c r="D354" s="25">
        <v>0</v>
      </c>
      <c r="E354" s="25"/>
      <c r="F354" s="14">
        <f t="shared" si="20"/>
        <v>18</v>
      </c>
      <c r="G354" s="14">
        <f t="shared" si="18"/>
        <v>18</v>
      </c>
      <c r="H354" s="6" t="s">
        <v>1178</v>
      </c>
      <c r="I354" s="13" t="str">
        <f t="shared" si="19"/>
        <v>PASS</v>
      </c>
    </row>
    <row r="355" spans="1:9">
      <c r="A355" s="11">
        <v>46722</v>
      </c>
      <c r="B355" s="6" t="s">
        <v>80</v>
      </c>
      <c r="C355" s="25">
        <v>0</v>
      </c>
      <c r="D355" s="25">
        <v>0</v>
      </c>
      <c r="E355" s="25"/>
      <c r="F355" s="14">
        <f t="shared" si="20"/>
        <v>18</v>
      </c>
      <c r="G355" s="14">
        <f t="shared" si="18"/>
        <v>18</v>
      </c>
      <c r="H355" s="6" t="s">
        <v>1178</v>
      </c>
      <c r="I355" s="13" t="str">
        <f t="shared" si="19"/>
        <v>PASS</v>
      </c>
    </row>
    <row r="356" spans="1:9">
      <c r="A356" s="11">
        <v>46753</v>
      </c>
      <c r="B356" s="6" t="s">
        <v>80</v>
      </c>
      <c r="C356" s="25">
        <v>1</v>
      </c>
      <c r="D356" s="25">
        <v>0</v>
      </c>
      <c r="E356" s="25"/>
      <c r="F356" s="14">
        <f t="shared" si="20"/>
        <v>18</v>
      </c>
      <c r="G356" s="14">
        <f t="shared" si="18"/>
        <v>19</v>
      </c>
      <c r="H356" s="6" t="s">
        <v>1179</v>
      </c>
      <c r="I356" s="13" t="str">
        <f t="shared" si="19"/>
        <v>PASS</v>
      </c>
    </row>
    <row r="357" spans="1:9">
      <c r="A357" s="11">
        <v>46784</v>
      </c>
      <c r="B357" s="6" t="s">
        <v>80</v>
      </c>
      <c r="C357" s="25">
        <v>0</v>
      </c>
      <c r="D357" s="25">
        <v>0</v>
      </c>
      <c r="E357" s="25"/>
      <c r="F357" s="14">
        <f t="shared" si="20"/>
        <v>19</v>
      </c>
      <c r="G357" s="14">
        <f t="shared" si="18"/>
        <v>19</v>
      </c>
      <c r="H357" s="6" t="s">
        <v>1179</v>
      </c>
      <c r="I357" s="13" t="str">
        <f t="shared" si="19"/>
        <v>PASS</v>
      </c>
    </row>
    <row r="358" spans="1:9">
      <c r="A358" s="11">
        <v>46813</v>
      </c>
      <c r="B358" s="6" t="s">
        <v>80</v>
      </c>
      <c r="C358" s="25">
        <v>0</v>
      </c>
      <c r="D358" s="25">
        <v>0</v>
      </c>
      <c r="E358" s="25"/>
      <c r="F358" s="14">
        <f t="shared" si="20"/>
        <v>19</v>
      </c>
      <c r="G358" s="14">
        <f t="shared" si="18"/>
        <v>19</v>
      </c>
      <c r="H358" s="6" t="s">
        <v>1179</v>
      </c>
      <c r="I358" s="13" t="str">
        <f t="shared" si="19"/>
        <v>PASS</v>
      </c>
    </row>
    <row r="359" spans="1:9">
      <c r="A359" s="11">
        <v>46844</v>
      </c>
      <c r="B359" s="6" t="s">
        <v>80</v>
      </c>
      <c r="C359" s="25">
        <v>0</v>
      </c>
      <c r="D359" s="25">
        <v>0</v>
      </c>
      <c r="E359" s="25"/>
      <c r="F359" s="14">
        <f t="shared" si="20"/>
        <v>19</v>
      </c>
      <c r="G359" s="14">
        <f t="shared" si="18"/>
        <v>19</v>
      </c>
      <c r="H359" s="6" t="s">
        <v>1179</v>
      </c>
      <c r="I359" s="13" t="str">
        <f t="shared" si="19"/>
        <v>PASS</v>
      </c>
    </row>
    <row r="360" spans="1:9">
      <c r="A360" s="11">
        <v>46874</v>
      </c>
      <c r="B360" s="6" t="s">
        <v>80</v>
      </c>
      <c r="C360" s="25">
        <v>0</v>
      </c>
      <c r="D360" s="25">
        <v>0</v>
      </c>
      <c r="E360" s="25"/>
      <c r="F360" s="14">
        <f t="shared" si="20"/>
        <v>19</v>
      </c>
      <c r="G360" s="14">
        <f t="shared" si="18"/>
        <v>19</v>
      </c>
      <c r="H360" s="6" t="s">
        <v>1179</v>
      </c>
      <c r="I360" s="13" t="str">
        <f t="shared" si="19"/>
        <v>PASS</v>
      </c>
    </row>
    <row r="361" spans="1:9">
      <c r="A361" s="11">
        <v>46905</v>
      </c>
      <c r="B361" s="6" t="s">
        <v>80</v>
      </c>
      <c r="C361" s="25">
        <v>0</v>
      </c>
      <c r="D361" s="25">
        <v>0</v>
      </c>
      <c r="E361" s="25"/>
      <c r="F361" s="14">
        <f t="shared" si="20"/>
        <v>19</v>
      </c>
      <c r="G361" s="14">
        <f t="shared" si="18"/>
        <v>19</v>
      </c>
      <c r="H361" s="6" t="s">
        <v>1179</v>
      </c>
      <c r="I361" s="13" t="str">
        <f t="shared" si="19"/>
        <v>PASS</v>
      </c>
    </row>
    <row r="362" spans="1:9">
      <c r="A362" s="11">
        <v>46935</v>
      </c>
      <c r="B362" s="6" t="s">
        <v>80</v>
      </c>
      <c r="C362" s="25">
        <v>0</v>
      </c>
      <c r="D362" s="25">
        <v>0</v>
      </c>
      <c r="E362" s="25"/>
      <c r="F362" s="14">
        <f t="shared" si="20"/>
        <v>19</v>
      </c>
      <c r="G362" s="14">
        <f t="shared" si="18"/>
        <v>19</v>
      </c>
      <c r="H362" s="6" t="s">
        <v>1179</v>
      </c>
      <c r="I362" s="13" t="str">
        <f t="shared" si="19"/>
        <v>PASS</v>
      </c>
    </row>
    <row r="363" spans="1:9">
      <c r="A363" s="11">
        <v>46966</v>
      </c>
      <c r="B363" s="6" t="s">
        <v>80</v>
      </c>
      <c r="C363" s="25">
        <v>0</v>
      </c>
      <c r="D363" s="25">
        <v>0</v>
      </c>
      <c r="E363" s="25"/>
      <c r="F363" s="14">
        <f t="shared" si="20"/>
        <v>19</v>
      </c>
      <c r="G363" s="14">
        <f t="shared" si="18"/>
        <v>19</v>
      </c>
      <c r="H363" s="6" t="s">
        <v>1179</v>
      </c>
      <c r="I363" s="13" t="str">
        <f t="shared" si="19"/>
        <v>PASS</v>
      </c>
    </row>
    <row r="364" spans="1:9">
      <c r="A364" s="11">
        <v>46997</v>
      </c>
      <c r="B364" s="6" t="s">
        <v>80</v>
      </c>
      <c r="C364" s="25">
        <v>0</v>
      </c>
      <c r="D364" s="25">
        <v>0</v>
      </c>
      <c r="E364" s="25"/>
      <c r="F364" s="14">
        <f t="shared" si="20"/>
        <v>19</v>
      </c>
      <c r="G364" s="14">
        <f t="shared" si="18"/>
        <v>19</v>
      </c>
      <c r="H364" s="6" t="s">
        <v>1179</v>
      </c>
      <c r="I364" s="13" t="str">
        <f t="shared" si="19"/>
        <v>PASS</v>
      </c>
    </row>
    <row r="365" spans="1:9">
      <c r="A365" s="11">
        <v>47027</v>
      </c>
      <c r="B365" s="6" t="s">
        <v>80</v>
      </c>
      <c r="C365" s="25">
        <v>0</v>
      </c>
      <c r="D365" s="25">
        <v>0</v>
      </c>
      <c r="E365" s="25"/>
      <c r="F365" s="14">
        <f t="shared" si="20"/>
        <v>19</v>
      </c>
      <c r="G365" s="14">
        <f t="shared" si="18"/>
        <v>19</v>
      </c>
      <c r="H365" s="6" t="s">
        <v>1179</v>
      </c>
      <c r="I365" s="13" t="str">
        <f t="shared" si="19"/>
        <v>PASS</v>
      </c>
    </row>
    <row r="366" spans="1:9">
      <c r="A366" s="11">
        <v>47058</v>
      </c>
      <c r="B366" s="6" t="s">
        <v>80</v>
      </c>
      <c r="C366" s="25">
        <v>0</v>
      </c>
      <c r="D366" s="25">
        <v>0</v>
      </c>
      <c r="E366" s="25"/>
      <c r="F366" s="14">
        <f t="shared" si="20"/>
        <v>19</v>
      </c>
      <c r="G366" s="14">
        <f t="shared" si="18"/>
        <v>19</v>
      </c>
      <c r="H366" s="6" t="s">
        <v>1179</v>
      </c>
      <c r="I366" s="13" t="str">
        <f t="shared" si="19"/>
        <v>PASS</v>
      </c>
    </row>
    <row r="367" spans="1:9">
      <c r="A367" s="11">
        <v>47088</v>
      </c>
      <c r="B367" s="6" t="s">
        <v>80</v>
      </c>
      <c r="C367" s="25">
        <v>0</v>
      </c>
      <c r="D367" s="25">
        <v>0</v>
      </c>
      <c r="E367" s="25"/>
      <c r="F367" s="14">
        <f t="shared" si="20"/>
        <v>19</v>
      </c>
      <c r="G367" s="14">
        <f t="shared" si="18"/>
        <v>19</v>
      </c>
      <c r="H367" s="6" t="s">
        <v>1179</v>
      </c>
      <c r="I367" s="13" t="str">
        <f t="shared" si="19"/>
        <v>PASS</v>
      </c>
    </row>
    <row r="368" spans="1:9">
      <c r="A368" s="11">
        <v>47119</v>
      </c>
      <c r="B368" s="6" t="s">
        <v>80</v>
      </c>
      <c r="C368" s="25">
        <v>0</v>
      </c>
      <c r="D368" s="25">
        <v>0</v>
      </c>
      <c r="E368" s="25"/>
      <c r="F368" s="14">
        <f t="shared" si="20"/>
        <v>19</v>
      </c>
      <c r="G368" s="14">
        <f t="shared" si="18"/>
        <v>19</v>
      </c>
      <c r="H368" s="6" t="s">
        <v>1179</v>
      </c>
      <c r="I368" s="13" t="str">
        <f t="shared" si="19"/>
        <v>PASS</v>
      </c>
    </row>
    <row r="369" spans="1:9">
      <c r="A369" s="11">
        <v>47150</v>
      </c>
      <c r="B369" s="6" t="s">
        <v>80</v>
      </c>
      <c r="C369" s="25">
        <v>0</v>
      </c>
      <c r="D369" s="25">
        <v>0</v>
      </c>
      <c r="E369" s="25"/>
      <c r="F369" s="14">
        <f t="shared" si="20"/>
        <v>19</v>
      </c>
      <c r="G369" s="14">
        <f t="shared" si="18"/>
        <v>19</v>
      </c>
      <c r="H369" s="6" t="s">
        <v>1179</v>
      </c>
      <c r="I369" s="13" t="str">
        <f t="shared" si="19"/>
        <v>PASS</v>
      </c>
    </row>
    <row r="370" spans="1:9">
      <c r="A370" s="11">
        <v>47178</v>
      </c>
      <c r="B370" s="6" t="s">
        <v>80</v>
      </c>
      <c r="C370" s="25">
        <v>0</v>
      </c>
      <c r="D370" s="25">
        <v>1</v>
      </c>
      <c r="E370" s="25"/>
      <c r="F370" s="14">
        <f t="shared" si="20"/>
        <v>19</v>
      </c>
      <c r="G370" s="14">
        <f t="shared" si="18"/>
        <v>18</v>
      </c>
      <c r="H370" s="6" t="s">
        <v>1179</v>
      </c>
      <c r="I370" s="13" t="str">
        <f t="shared" si="19"/>
        <v>PASS</v>
      </c>
    </row>
    <row r="371" spans="1:9">
      <c r="A371" s="11">
        <v>47209</v>
      </c>
      <c r="B371" s="6" t="s">
        <v>80</v>
      </c>
      <c r="C371" s="25">
        <v>0</v>
      </c>
      <c r="D371" s="25">
        <v>0</v>
      </c>
      <c r="E371" s="25"/>
      <c r="F371" s="14">
        <f t="shared" si="20"/>
        <v>18</v>
      </c>
      <c r="G371" s="14">
        <f t="shared" si="18"/>
        <v>18</v>
      </c>
      <c r="H371" s="6" t="s">
        <v>1179</v>
      </c>
      <c r="I371" s="13" t="str">
        <f t="shared" si="19"/>
        <v>PASS</v>
      </c>
    </row>
    <row r="372" spans="1:9">
      <c r="A372" s="11">
        <v>47239</v>
      </c>
      <c r="B372" s="6" t="s">
        <v>80</v>
      </c>
      <c r="C372" s="25">
        <v>0</v>
      </c>
      <c r="D372" s="25">
        <v>0</v>
      </c>
      <c r="E372" s="25"/>
      <c r="F372" s="14">
        <f t="shared" si="20"/>
        <v>18</v>
      </c>
      <c r="G372" s="14">
        <f t="shared" si="18"/>
        <v>18</v>
      </c>
      <c r="H372" s="6" t="s">
        <v>1179</v>
      </c>
      <c r="I372" s="13" t="str">
        <f t="shared" si="19"/>
        <v>PASS</v>
      </c>
    </row>
    <row r="373" spans="1:9">
      <c r="A373" s="11">
        <v>47270</v>
      </c>
      <c r="B373" s="6" t="s">
        <v>80</v>
      </c>
      <c r="C373" s="25">
        <v>0</v>
      </c>
      <c r="D373" s="25">
        <v>0</v>
      </c>
      <c r="E373" s="25"/>
      <c r="F373" s="14">
        <f t="shared" si="20"/>
        <v>18</v>
      </c>
      <c r="G373" s="14">
        <f t="shared" si="18"/>
        <v>18</v>
      </c>
      <c r="H373" s="6" t="s">
        <v>1179</v>
      </c>
      <c r="I373" s="13" t="str">
        <f t="shared" si="19"/>
        <v>PASS</v>
      </c>
    </row>
    <row r="374" spans="1:9">
      <c r="A374" s="11">
        <v>47300</v>
      </c>
      <c r="B374" s="6" t="s">
        <v>80</v>
      </c>
      <c r="C374" s="25">
        <v>0</v>
      </c>
      <c r="D374" s="25">
        <v>0</v>
      </c>
      <c r="E374" s="25"/>
      <c r="F374" s="14">
        <f t="shared" si="20"/>
        <v>18</v>
      </c>
      <c r="G374" s="14">
        <f t="shared" si="18"/>
        <v>18</v>
      </c>
      <c r="H374" s="6" t="s">
        <v>1179</v>
      </c>
      <c r="I374" s="13" t="str">
        <f t="shared" si="19"/>
        <v>PASS</v>
      </c>
    </row>
    <row r="375" spans="1:9">
      <c r="A375" s="11">
        <v>47331</v>
      </c>
      <c r="B375" s="6" t="s">
        <v>80</v>
      </c>
      <c r="C375" s="25">
        <v>0</v>
      </c>
      <c r="D375" s="25">
        <v>0</v>
      </c>
      <c r="E375" s="25"/>
      <c r="F375" s="14">
        <f t="shared" si="20"/>
        <v>18</v>
      </c>
      <c r="G375" s="14">
        <f t="shared" si="18"/>
        <v>18</v>
      </c>
      <c r="H375" s="6" t="s">
        <v>1179</v>
      </c>
      <c r="I375" s="13" t="str">
        <f t="shared" si="19"/>
        <v>PASS</v>
      </c>
    </row>
    <row r="376" spans="1:9">
      <c r="A376" s="11">
        <v>47362</v>
      </c>
      <c r="B376" s="6" t="s">
        <v>80</v>
      </c>
      <c r="C376" s="25">
        <v>0</v>
      </c>
      <c r="D376" s="25">
        <v>0</v>
      </c>
      <c r="E376" s="25"/>
      <c r="F376" s="14">
        <f t="shared" si="20"/>
        <v>18</v>
      </c>
      <c r="G376" s="14">
        <f t="shared" si="18"/>
        <v>18</v>
      </c>
      <c r="H376" s="6" t="s">
        <v>1179</v>
      </c>
      <c r="I376" s="13" t="str">
        <f t="shared" si="19"/>
        <v>PASS</v>
      </c>
    </row>
    <row r="377" spans="1:9">
      <c r="A377" s="11">
        <v>47392</v>
      </c>
      <c r="B377" s="6" t="s">
        <v>80</v>
      </c>
      <c r="C377" s="25">
        <v>0</v>
      </c>
      <c r="D377" s="25">
        <v>0</v>
      </c>
      <c r="E377" s="25"/>
      <c r="F377" s="14">
        <f t="shared" si="20"/>
        <v>18</v>
      </c>
      <c r="G377" s="14">
        <f t="shared" si="18"/>
        <v>18</v>
      </c>
      <c r="H377" s="6" t="s">
        <v>1179</v>
      </c>
      <c r="I377" s="13" t="str">
        <f t="shared" si="19"/>
        <v>PASS</v>
      </c>
    </row>
    <row r="378" spans="1:9">
      <c r="A378" s="11">
        <v>47423</v>
      </c>
      <c r="B378" s="6" t="s">
        <v>80</v>
      </c>
      <c r="C378" s="25">
        <v>0</v>
      </c>
      <c r="D378" s="25">
        <v>0</v>
      </c>
      <c r="E378" s="25"/>
      <c r="F378" s="14">
        <f t="shared" si="20"/>
        <v>18</v>
      </c>
      <c r="G378" s="14">
        <f t="shared" si="18"/>
        <v>18</v>
      </c>
      <c r="H378" s="6" t="s">
        <v>1179</v>
      </c>
      <c r="I378" s="13" t="str">
        <f t="shared" si="19"/>
        <v>PASS</v>
      </c>
    </row>
    <row r="379" spans="1:9">
      <c r="A379" s="11">
        <v>47453</v>
      </c>
      <c r="B379" s="6" t="s">
        <v>80</v>
      </c>
      <c r="C379" s="25">
        <v>0</v>
      </c>
      <c r="D379" s="25">
        <v>0</v>
      </c>
      <c r="E379" s="25"/>
      <c r="F379" s="14">
        <f t="shared" si="20"/>
        <v>18</v>
      </c>
      <c r="G379" s="14">
        <f t="shared" si="18"/>
        <v>18</v>
      </c>
      <c r="H379" s="6" t="s">
        <v>1179</v>
      </c>
      <c r="I379" s="13" t="str">
        <f t="shared" si="19"/>
        <v>PASS</v>
      </c>
    </row>
    <row r="380" spans="1:9">
      <c r="A380" s="11">
        <v>46204</v>
      </c>
      <c r="B380" s="6" t="s">
        <v>82</v>
      </c>
      <c r="C380" s="25">
        <v>1</v>
      </c>
      <c r="D380" s="25">
        <v>0</v>
      </c>
      <c r="E380" s="25">
        <v>17</v>
      </c>
      <c r="F380" s="14">
        <f>E380*1</f>
        <v>17</v>
      </c>
      <c r="G380" s="14">
        <f t="shared" si="18"/>
        <v>18</v>
      </c>
      <c r="H380" s="6" t="s">
        <v>1178</v>
      </c>
      <c r="I380" s="13" t="str">
        <f t="shared" si="19"/>
        <v>PASS</v>
      </c>
    </row>
    <row r="381" spans="1:9">
      <c r="A381" s="11">
        <v>46235</v>
      </c>
      <c r="B381" s="6" t="s">
        <v>82</v>
      </c>
      <c r="C381" s="25">
        <v>0</v>
      </c>
      <c r="D381" s="25">
        <v>0</v>
      </c>
      <c r="E381" s="25"/>
      <c r="F381" s="14">
        <f t="shared" ref="F381:F421" si="21">G380*1</f>
        <v>18</v>
      </c>
      <c r="G381" s="14">
        <f t="shared" si="18"/>
        <v>18</v>
      </c>
      <c r="H381" s="6" t="s">
        <v>1178</v>
      </c>
      <c r="I381" s="13" t="str">
        <f t="shared" si="19"/>
        <v>PASS</v>
      </c>
    </row>
    <row r="382" spans="1:9">
      <c r="A382" s="11">
        <v>46266</v>
      </c>
      <c r="B382" s="6" t="s">
        <v>82</v>
      </c>
      <c r="C382" s="25">
        <v>0</v>
      </c>
      <c r="D382" s="25">
        <v>0</v>
      </c>
      <c r="E382" s="25"/>
      <c r="F382" s="14">
        <f t="shared" si="21"/>
        <v>18</v>
      </c>
      <c r="G382" s="14">
        <f t="shared" si="18"/>
        <v>18</v>
      </c>
      <c r="H382" s="6" t="s">
        <v>1178</v>
      </c>
      <c r="I382" s="13" t="str">
        <f t="shared" si="19"/>
        <v>PASS</v>
      </c>
    </row>
    <row r="383" spans="1:9">
      <c r="A383" s="11">
        <v>46296</v>
      </c>
      <c r="B383" s="6" t="s">
        <v>82</v>
      </c>
      <c r="C383" s="25">
        <v>0</v>
      </c>
      <c r="D383" s="25">
        <v>0</v>
      </c>
      <c r="E383" s="25"/>
      <c r="F383" s="14">
        <f t="shared" si="21"/>
        <v>18</v>
      </c>
      <c r="G383" s="14">
        <f t="shared" si="18"/>
        <v>18</v>
      </c>
      <c r="H383" s="6" t="s">
        <v>1178</v>
      </c>
      <c r="I383" s="13" t="str">
        <f t="shared" si="19"/>
        <v>PASS</v>
      </c>
    </row>
    <row r="384" spans="1:9">
      <c r="A384" s="11">
        <v>46327</v>
      </c>
      <c r="B384" s="6" t="s">
        <v>82</v>
      </c>
      <c r="C384" s="25">
        <v>1</v>
      </c>
      <c r="D384" s="25">
        <v>0</v>
      </c>
      <c r="E384" s="25"/>
      <c r="F384" s="14">
        <f t="shared" si="21"/>
        <v>18</v>
      </c>
      <c r="G384" s="14">
        <f t="shared" si="18"/>
        <v>19</v>
      </c>
      <c r="H384" s="6" t="s">
        <v>1178</v>
      </c>
      <c r="I384" s="13" t="str">
        <f t="shared" si="19"/>
        <v>PASS</v>
      </c>
    </row>
    <row r="385" spans="1:9">
      <c r="A385" s="11">
        <v>46357</v>
      </c>
      <c r="B385" s="6" t="s">
        <v>82</v>
      </c>
      <c r="C385" s="25">
        <v>0</v>
      </c>
      <c r="D385" s="25">
        <v>0</v>
      </c>
      <c r="E385" s="25"/>
      <c r="F385" s="14">
        <f t="shared" si="21"/>
        <v>19</v>
      </c>
      <c r="G385" s="14">
        <f t="shared" si="18"/>
        <v>19</v>
      </c>
      <c r="H385" s="6" t="s">
        <v>1178</v>
      </c>
      <c r="I385" s="13" t="str">
        <f t="shared" si="19"/>
        <v>PASS</v>
      </c>
    </row>
    <row r="386" spans="1:9">
      <c r="A386" s="11">
        <v>46388</v>
      </c>
      <c r="B386" s="6" t="s">
        <v>82</v>
      </c>
      <c r="C386" s="25">
        <v>0</v>
      </c>
      <c r="D386" s="25">
        <v>0</v>
      </c>
      <c r="E386" s="25"/>
      <c r="F386" s="14">
        <f t="shared" si="21"/>
        <v>19</v>
      </c>
      <c r="G386" s="14">
        <f t="shared" ref="G386:G449" si="22">F386+C386-D386</f>
        <v>19</v>
      </c>
      <c r="H386" s="6" t="s">
        <v>1178</v>
      </c>
      <c r="I386" s="13" t="str">
        <f t="shared" ref="I386:I449" si="23">IF(AND(F386&gt;=0,G386&gt;=0,G386=F386+C386-D386),"PASS","FAIL")</f>
        <v>PASS</v>
      </c>
    </row>
    <row r="387" spans="1:9">
      <c r="A387" s="11">
        <v>46419</v>
      </c>
      <c r="B387" s="6" t="s">
        <v>82</v>
      </c>
      <c r="C387" s="25">
        <v>1</v>
      </c>
      <c r="D387" s="25">
        <v>0</v>
      </c>
      <c r="E387" s="25"/>
      <c r="F387" s="14">
        <f t="shared" si="21"/>
        <v>19</v>
      </c>
      <c r="G387" s="14">
        <f t="shared" si="22"/>
        <v>20</v>
      </c>
      <c r="H387" s="6" t="s">
        <v>1178</v>
      </c>
      <c r="I387" s="13" t="str">
        <f t="shared" si="23"/>
        <v>PASS</v>
      </c>
    </row>
    <row r="388" spans="1:9">
      <c r="A388" s="11">
        <v>46447</v>
      </c>
      <c r="B388" s="6" t="s">
        <v>82</v>
      </c>
      <c r="C388" s="25">
        <v>0</v>
      </c>
      <c r="D388" s="25">
        <v>0</v>
      </c>
      <c r="E388" s="25"/>
      <c r="F388" s="14">
        <f t="shared" si="21"/>
        <v>20</v>
      </c>
      <c r="G388" s="14">
        <f t="shared" si="22"/>
        <v>20</v>
      </c>
      <c r="H388" s="6" t="s">
        <v>1178</v>
      </c>
      <c r="I388" s="13" t="str">
        <f t="shared" si="23"/>
        <v>PASS</v>
      </c>
    </row>
    <row r="389" spans="1:9">
      <c r="A389" s="11">
        <v>46478</v>
      </c>
      <c r="B389" s="6" t="s">
        <v>82</v>
      </c>
      <c r="C389" s="25">
        <v>0</v>
      </c>
      <c r="D389" s="25">
        <v>0</v>
      </c>
      <c r="E389" s="25"/>
      <c r="F389" s="14">
        <f t="shared" si="21"/>
        <v>20</v>
      </c>
      <c r="G389" s="14">
        <f t="shared" si="22"/>
        <v>20</v>
      </c>
      <c r="H389" s="6" t="s">
        <v>1178</v>
      </c>
      <c r="I389" s="13" t="str">
        <f t="shared" si="23"/>
        <v>PASS</v>
      </c>
    </row>
    <row r="390" spans="1:9">
      <c r="A390" s="11">
        <v>46508</v>
      </c>
      <c r="B390" s="6" t="s">
        <v>82</v>
      </c>
      <c r="C390" s="25">
        <v>0</v>
      </c>
      <c r="D390" s="25">
        <v>0</v>
      </c>
      <c r="E390" s="25"/>
      <c r="F390" s="14">
        <f t="shared" si="21"/>
        <v>20</v>
      </c>
      <c r="G390" s="14">
        <f t="shared" si="22"/>
        <v>20</v>
      </c>
      <c r="H390" s="6" t="s">
        <v>1178</v>
      </c>
      <c r="I390" s="13" t="str">
        <f t="shared" si="23"/>
        <v>PASS</v>
      </c>
    </row>
    <row r="391" spans="1:9">
      <c r="A391" s="11">
        <v>46539</v>
      </c>
      <c r="B391" s="6" t="s">
        <v>82</v>
      </c>
      <c r="C391" s="25">
        <v>0</v>
      </c>
      <c r="D391" s="25">
        <v>0</v>
      </c>
      <c r="E391" s="25"/>
      <c r="F391" s="14">
        <f t="shared" si="21"/>
        <v>20</v>
      </c>
      <c r="G391" s="14">
        <f t="shared" si="22"/>
        <v>20</v>
      </c>
      <c r="H391" s="6" t="s">
        <v>1178</v>
      </c>
      <c r="I391" s="13" t="str">
        <f t="shared" si="23"/>
        <v>PASS</v>
      </c>
    </row>
    <row r="392" spans="1:9">
      <c r="A392" s="11">
        <v>46569</v>
      </c>
      <c r="B392" s="6" t="s">
        <v>82</v>
      </c>
      <c r="C392" s="25">
        <v>0</v>
      </c>
      <c r="D392" s="25">
        <v>0</v>
      </c>
      <c r="E392" s="25"/>
      <c r="F392" s="14">
        <f t="shared" si="21"/>
        <v>20</v>
      </c>
      <c r="G392" s="14">
        <f t="shared" si="22"/>
        <v>20</v>
      </c>
      <c r="H392" s="6" t="s">
        <v>1178</v>
      </c>
      <c r="I392" s="13" t="str">
        <f t="shared" si="23"/>
        <v>PASS</v>
      </c>
    </row>
    <row r="393" spans="1:9">
      <c r="A393" s="11">
        <v>46600</v>
      </c>
      <c r="B393" s="6" t="s">
        <v>82</v>
      </c>
      <c r="C393" s="25">
        <v>0</v>
      </c>
      <c r="D393" s="25">
        <v>0</v>
      </c>
      <c r="E393" s="25"/>
      <c r="F393" s="14">
        <f t="shared" si="21"/>
        <v>20</v>
      </c>
      <c r="G393" s="14">
        <f t="shared" si="22"/>
        <v>20</v>
      </c>
      <c r="H393" s="6" t="s">
        <v>1178</v>
      </c>
      <c r="I393" s="13" t="str">
        <f t="shared" si="23"/>
        <v>PASS</v>
      </c>
    </row>
    <row r="394" spans="1:9">
      <c r="A394" s="11">
        <v>46631</v>
      </c>
      <c r="B394" s="6" t="s">
        <v>82</v>
      </c>
      <c r="C394" s="25">
        <v>0</v>
      </c>
      <c r="D394" s="25">
        <v>0</v>
      </c>
      <c r="E394" s="25"/>
      <c r="F394" s="14">
        <f t="shared" si="21"/>
        <v>20</v>
      </c>
      <c r="G394" s="14">
        <f t="shared" si="22"/>
        <v>20</v>
      </c>
      <c r="H394" s="6" t="s">
        <v>1178</v>
      </c>
      <c r="I394" s="13" t="str">
        <f t="shared" si="23"/>
        <v>PASS</v>
      </c>
    </row>
    <row r="395" spans="1:9">
      <c r="A395" s="11">
        <v>46661</v>
      </c>
      <c r="B395" s="6" t="s">
        <v>82</v>
      </c>
      <c r="C395" s="25">
        <v>0</v>
      </c>
      <c r="D395" s="25">
        <v>0</v>
      </c>
      <c r="E395" s="25"/>
      <c r="F395" s="14">
        <f t="shared" si="21"/>
        <v>20</v>
      </c>
      <c r="G395" s="14">
        <f t="shared" si="22"/>
        <v>20</v>
      </c>
      <c r="H395" s="6" t="s">
        <v>1178</v>
      </c>
      <c r="I395" s="13" t="str">
        <f t="shared" si="23"/>
        <v>PASS</v>
      </c>
    </row>
    <row r="396" spans="1:9">
      <c r="A396" s="11">
        <v>46692</v>
      </c>
      <c r="B396" s="6" t="s">
        <v>82</v>
      </c>
      <c r="C396" s="25">
        <v>0</v>
      </c>
      <c r="D396" s="25">
        <v>0</v>
      </c>
      <c r="E396" s="25"/>
      <c r="F396" s="14">
        <f t="shared" si="21"/>
        <v>20</v>
      </c>
      <c r="G396" s="14">
        <f t="shared" si="22"/>
        <v>20</v>
      </c>
      <c r="H396" s="6" t="s">
        <v>1178</v>
      </c>
      <c r="I396" s="13" t="str">
        <f t="shared" si="23"/>
        <v>PASS</v>
      </c>
    </row>
    <row r="397" spans="1:9">
      <c r="A397" s="11">
        <v>46722</v>
      </c>
      <c r="B397" s="6" t="s">
        <v>82</v>
      </c>
      <c r="C397" s="25">
        <v>0</v>
      </c>
      <c r="D397" s="25">
        <v>0</v>
      </c>
      <c r="E397" s="25"/>
      <c r="F397" s="14">
        <f t="shared" si="21"/>
        <v>20</v>
      </c>
      <c r="G397" s="14">
        <f t="shared" si="22"/>
        <v>20</v>
      </c>
      <c r="H397" s="6" t="s">
        <v>1178</v>
      </c>
      <c r="I397" s="13" t="str">
        <f t="shared" si="23"/>
        <v>PASS</v>
      </c>
    </row>
    <row r="398" spans="1:9">
      <c r="A398" s="11">
        <v>46753</v>
      </c>
      <c r="B398" s="6" t="s">
        <v>82</v>
      </c>
      <c r="C398" s="25">
        <v>1</v>
      </c>
      <c r="D398" s="25">
        <v>1</v>
      </c>
      <c r="E398" s="25"/>
      <c r="F398" s="14">
        <f t="shared" si="21"/>
        <v>20</v>
      </c>
      <c r="G398" s="14">
        <f t="shared" si="22"/>
        <v>20</v>
      </c>
      <c r="H398" s="6" t="s">
        <v>1179</v>
      </c>
      <c r="I398" s="13" t="str">
        <f t="shared" si="23"/>
        <v>PASS</v>
      </c>
    </row>
    <row r="399" spans="1:9">
      <c r="A399" s="11">
        <v>46784</v>
      </c>
      <c r="B399" s="6" t="s">
        <v>82</v>
      </c>
      <c r="C399" s="25">
        <v>0</v>
      </c>
      <c r="D399" s="25">
        <v>0</v>
      </c>
      <c r="E399" s="25"/>
      <c r="F399" s="14">
        <f t="shared" si="21"/>
        <v>20</v>
      </c>
      <c r="G399" s="14">
        <f t="shared" si="22"/>
        <v>20</v>
      </c>
      <c r="H399" s="6" t="s">
        <v>1179</v>
      </c>
      <c r="I399" s="13" t="str">
        <f t="shared" si="23"/>
        <v>PASS</v>
      </c>
    </row>
    <row r="400" spans="1:9">
      <c r="A400" s="11">
        <v>46813</v>
      </c>
      <c r="B400" s="6" t="s">
        <v>82</v>
      </c>
      <c r="C400" s="25">
        <v>0</v>
      </c>
      <c r="D400" s="25">
        <v>0</v>
      </c>
      <c r="E400" s="25"/>
      <c r="F400" s="14">
        <f t="shared" si="21"/>
        <v>20</v>
      </c>
      <c r="G400" s="14">
        <f t="shared" si="22"/>
        <v>20</v>
      </c>
      <c r="H400" s="6" t="s">
        <v>1179</v>
      </c>
      <c r="I400" s="13" t="str">
        <f t="shared" si="23"/>
        <v>PASS</v>
      </c>
    </row>
    <row r="401" spans="1:9">
      <c r="A401" s="11">
        <v>46844</v>
      </c>
      <c r="B401" s="6" t="s">
        <v>82</v>
      </c>
      <c r="C401" s="25">
        <v>0</v>
      </c>
      <c r="D401" s="25">
        <v>0</v>
      </c>
      <c r="E401" s="25"/>
      <c r="F401" s="14">
        <f t="shared" si="21"/>
        <v>20</v>
      </c>
      <c r="G401" s="14">
        <f t="shared" si="22"/>
        <v>20</v>
      </c>
      <c r="H401" s="6" t="s">
        <v>1179</v>
      </c>
      <c r="I401" s="13" t="str">
        <f t="shared" si="23"/>
        <v>PASS</v>
      </c>
    </row>
    <row r="402" spans="1:9">
      <c r="A402" s="11">
        <v>46874</v>
      </c>
      <c r="B402" s="6" t="s">
        <v>82</v>
      </c>
      <c r="C402" s="25">
        <v>0</v>
      </c>
      <c r="D402" s="25">
        <v>1</v>
      </c>
      <c r="E402" s="25"/>
      <c r="F402" s="14">
        <f t="shared" si="21"/>
        <v>20</v>
      </c>
      <c r="G402" s="14">
        <f t="shared" si="22"/>
        <v>19</v>
      </c>
      <c r="H402" s="6" t="s">
        <v>1179</v>
      </c>
      <c r="I402" s="13" t="str">
        <f t="shared" si="23"/>
        <v>PASS</v>
      </c>
    </row>
    <row r="403" spans="1:9">
      <c r="A403" s="11">
        <v>46905</v>
      </c>
      <c r="B403" s="6" t="s">
        <v>82</v>
      </c>
      <c r="C403" s="25">
        <v>0</v>
      </c>
      <c r="D403" s="25">
        <v>0</v>
      </c>
      <c r="E403" s="25"/>
      <c r="F403" s="14">
        <f t="shared" si="21"/>
        <v>19</v>
      </c>
      <c r="G403" s="14">
        <f t="shared" si="22"/>
        <v>19</v>
      </c>
      <c r="H403" s="6" t="s">
        <v>1179</v>
      </c>
      <c r="I403" s="13" t="str">
        <f t="shared" si="23"/>
        <v>PASS</v>
      </c>
    </row>
    <row r="404" spans="1:9">
      <c r="A404" s="11">
        <v>46935</v>
      </c>
      <c r="B404" s="6" t="s">
        <v>82</v>
      </c>
      <c r="C404" s="25">
        <v>0</v>
      </c>
      <c r="D404" s="25">
        <v>0</v>
      </c>
      <c r="E404" s="25"/>
      <c r="F404" s="14">
        <f t="shared" si="21"/>
        <v>19</v>
      </c>
      <c r="G404" s="14">
        <f t="shared" si="22"/>
        <v>19</v>
      </c>
      <c r="H404" s="6" t="s">
        <v>1179</v>
      </c>
      <c r="I404" s="13" t="str">
        <f t="shared" si="23"/>
        <v>PASS</v>
      </c>
    </row>
    <row r="405" spans="1:9">
      <c r="A405" s="11">
        <v>46966</v>
      </c>
      <c r="B405" s="6" t="s">
        <v>82</v>
      </c>
      <c r="C405" s="25">
        <v>0</v>
      </c>
      <c r="D405" s="25">
        <v>0</v>
      </c>
      <c r="E405" s="25"/>
      <c r="F405" s="14">
        <f t="shared" si="21"/>
        <v>19</v>
      </c>
      <c r="G405" s="14">
        <f t="shared" si="22"/>
        <v>19</v>
      </c>
      <c r="H405" s="6" t="s">
        <v>1179</v>
      </c>
      <c r="I405" s="13" t="str">
        <f t="shared" si="23"/>
        <v>PASS</v>
      </c>
    </row>
    <row r="406" spans="1:9">
      <c r="A406" s="11">
        <v>46997</v>
      </c>
      <c r="B406" s="6" t="s">
        <v>82</v>
      </c>
      <c r="C406" s="25">
        <v>0</v>
      </c>
      <c r="D406" s="25">
        <v>0</v>
      </c>
      <c r="E406" s="25"/>
      <c r="F406" s="14">
        <f t="shared" si="21"/>
        <v>19</v>
      </c>
      <c r="G406" s="14">
        <f t="shared" si="22"/>
        <v>19</v>
      </c>
      <c r="H406" s="6" t="s">
        <v>1179</v>
      </c>
      <c r="I406" s="13" t="str">
        <f t="shared" si="23"/>
        <v>PASS</v>
      </c>
    </row>
    <row r="407" spans="1:9">
      <c r="A407" s="11">
        <v>47027</v>
      </c>
      <c r="B407" s="6" t="s">
        <v>82</v>
      </c>
      <c r="C407" s="25">
        <v>0</v>
      </c>
      <c r="D407" s="25">
        <v>0</v>
      </c>
      <c r="E407" s="25"/>
      <c r="F407" s="14">
        <f t="shared" si="21"/>
        <v>19</v>
      </c>
      <c r="G407" s="14">
        <f t="shared" si="22"/>
        <v>19</v>
      </c>
      <c r="H407" s="6" t="s">
        <v>1179</v>
      </c>
      <c r="I407" s="13" t="str">
        <f t="shared" si="23"/>
        <v>PASS</v>
      </c>
    </row>
    <row r="408" spans="1:9">
      <c r="A408" s="11">
        <v>47058</v>
      </c>
      <c r="B408" s="6" t="s">
        <v>82</v>
      </c>
      <c r="C408" s="25">
        <v>0</v>
      </c>
      <c r="D408" s="25">
        <v>0</v>
      </c>
      <c r="E408" s="25"/>
      <c r="F408" s="14">
        <f t="shared" si="21"/>
        <v>19</v>
      </c>
      <c r="G408" s="14">
        <f t="shared" si="22"/>
        <v>19</v>
      </c>
      <c r="H408" s="6" t="s">
        <v>1179</v>
      </c>
      <c r="I408" s="13" t="str">
        <f t="shared" si="23"/>
        <v>PASS</v>
      </c>
    </row>
    <row r="409" spans="1:9">
      <c r="A409" s="11">
        <v>47088</v>
      </c>
      <c r="B409" s="6" t="s">
        <v>82</v>
      </c>
      <c r="C409" s="25">
        <v>0</v>
      </c>
      <c r="D409" s="25">
        <v>0</v>
      </c>
      <c r="E409" s="25"/>
      <c r="F409" s="14">
        <f t="shared" si="21"/>
        <v>19</v>
      </c>
      <c r="G409" s="14">
        <f t="shared" si="22"/>
        <v>19</v>
      </c>
      <c r="H409" s="6" t="s">
        <v>1179</v>
      </c>
      <c r="I409" s="13" t="str">
        <f t="shared" si="23"/>
        <v>PASS</v>
      </c>
    </row>
    <row r="410" spans="1:9">
      <c r="A410" s="11">
        <v>47119</v>
      </c>
      <c r="B410" s="6" t="s">
        <v>82</v>
      </c>
      <c r="C410" s="25">
        <v>1</v>
      </c>
      <c r="D410" s="25">
        <v>0</v>
      </c>
      <c r="E410" s="25"/>
      <c r="F410" s="14">
        <f t="shared" si="21"/>
        <v>19</v>
      </c>
      <c r="G410" s="14">
        <f t="shared" si="22"/>
        <v>20</v>
      </c>
      <c r="H410" s="6" t="s">
        <v>1179</v>
      </c>
      <c r="I410" s="13" t="str">
        <f t="shared" si="23"/>
        <v>PASS</v>
      </c>
    </row>
    <row r="411" spans="1:9">
      <c r="A411" s="11">
        <v>47150</v>
      </c>
      <c r="B411" s="6" t="s">
        <v>82</v>
      </c>
      <c r="C411" s="25">
        <v>0</v>
      </c>
      <c r="D411" s="25">
        <v>0</v>
      </c>
      <c r="E411" s="25"/>
      <c r="F411" s="14">
        <f t="shared" si="21"/>
        <v>20</v>
      </c>
      <c r="G411" s="14">
        <f t="shared" si="22"/>
        <v>20</v>
      </c>
      <c r="H411" s="6" t="s">
        <v>1179</v>
      </c>
      <c r="I411" s="13" t="str">
        <f t="shared" si="23"/>
        <v>PASS</v>
      </c>
    </row>
    <row r="412" spans="1:9">
      <c r="A412" s="11">
        <v>47178</v>
      </c>
      <c r="B412" s="6" t="s">
        <v>82</v>
      </c>
      <c r="C412" s="25">
        <v>0</v>
      </c>
      <c r="D412" s="25">
        <v>0</v>
      </c>
      <c r="E412" s="25"/>
      <c r="F412" s="14">
        <f t="shared" si="21"/>
        <v>20</v>
      </c>
      <c r="G412" s="14">
        <f t="shared" si="22"/>
        <v>20</v>
      </c>
      <c r="H412" s="6" t="s">
        <v>1179</v>
      </c>
      <c r="I412" s="13" t="str">
        <f t="shared" si="23"/>
        <v>PASS</v>
      </c>
    </row>
    <row r="413" spans="1:9">
      <c r="A413" s="11">
        <v>47209</v>
      </c>
      <c r="B413" s="6" t="s">
        <v>82</v>
      </c>
      <c r="C413" s="25">
        <v>0</v>
      </c>
      <c r="D413" s="25">
        <v>0</v>
      </c>
      <c r="E413" s="25"/>
      <c r="F413" s="14">
        <f t="shared" si="21"/>
        <v>20</v>
      </c>
      <c r="G413" s="14">
        <f t="shared" si="22"/>
        <v>20</v>
      </c>
      <c r="H413" s="6" t="s">
        <v>1179</v>
      </c>
      <c r="I413" s="13" t="str">
        <f t="shared" si="23"/>
        <v>PASS</v>
      </c>
    </row>
    <row r="414" spans="1:9">
      <c r="A414" s="11">
        <v>47239</v>
      </c>
      <c r="B414" s="6" t="s">
        <v>82</v>
      </c>
      <c r="C414" s="25">
        <v>0</v>
      </c>
      <c r="D414" s="25">
        <v>0</v>
      </c>
      <c r="E414" s="25"/>
      <c r="F414" s="14">
        <f t="shared" si="21"/>
        <v>20</v>
      </c>
      <c r="G414" s="14">
        <f t="shared" si="22"/>
        <v>20</v>
      </c>
      <c r="H414" s="6" t="s">
        <v>1179</v>
      </c>
      <c r="I414" s="13" t="str">
        <f t="shared" si="23"/>
        <v>PASS</v>
      </c>
    </row>
    <row r="415" spans="1:9">
      <c r="A415" s="11">
        <v>47270</v>
      </c>
      <c r="B415" s="6" t="s">
        <v>82</v>
      </c>
      <c r="C415" s="25">
        <v>0</v>
      </c>
      <c r="D415" s="25">
        <v>0</v>
      </c>
      <c r="E415" s="25"/>
      <c r="F415" s="14">
        <f t="shared" si="21"/>
        <v>20</v>
      </c>
      <c r="G415" s="14">
        <f t="shared" si="22"/>
        <v>20</v>
      </c>
      <c r="H415" s="6" t="s">
        <v>1179</v>
      </c>
      <c r="I415" s="13" t="str">
        <f t="shared" si="23"/>
        <v>PASS</v>
      </c>
    </row>
    <row r="416" spans="1:9">
      <c r="A416" s="11">
        <v>47300</v>
      </c>
      <c r="B416" s="6" t="s">
        <v>82</v>
      </c>
      <c r="C416" s="25">
        <v>0</v>
      </c>
      <c r="D416" s="25">
        <v>0</v>
      </c>
      <c r="E416" s="25"/>
      <c r="F416" s="14">
        <f t="shared" si="21"/>
        <v>20</v>
      </c>
      <c r="G416" s="14">
        <f t="shared" si="22"/>
        <v>20</v>
      </c>
      <c r="H416" s="6" t="s">
        <v>1179</v>
      </c>
      <c r="I416" s="13" t="str">
        <f t="shared" si="23"/>
        <v>PASS</v>
      </c>
    </row>
    <row r="417" spans="1:9">
      <c r="A417" s="11">
        <v>47331</v>
      </c>
      <c r="B417" s="6" t="s">
        <v>82</v>
      </c>
      <c r="C417" s="25">
        <v>0</v>
      </c>
      <c r="D417" s="25">
        <v>0</v>
      </c>
      <c r="E417" s="25"/>
      <c r="F417" s="14">
        <f t="shared" si="21"/>
        <v>20</v>
      </c>
      <c r="G417" s="14">
        <f t="shared" si="22"/>
        <v>20</v>
      </c>
      <c r="H417" s="6" t="s">
        <v>1179</v>
      </c>
      <c r="I417" s="13" t="str">
        <f t="shared" si="23"/>
        <v>PASS</v>
      </c>
    </row>
    <row r="418" spans="1:9">
      <c r="A418" s="11">
        <v>47362</v>
      </c>
      <c r="B418" s="6" t="s">
        <v>82</v>
      </c>
      <c r="C418" s="25">
        <v>1</v>
      </c>
      <c r="D418" s="25">
        <v>0</v>
      </c>
      <c r="E418" s="25"/>
      <c r="F418" s="14">
        <f t="shared" si="21"/>
        <v>20</v>
      </c>
      <c r="G418" s="14">
        <f t="shared" si="22"/>
        <v>21</v>
      </c>
      <c r="H418" s="6" t="s">
        <v>1179</v>
      </c>
      <c r="I418" s="13" t="str">
        <f t="shared" si="23"/>
        <v>PASS</v>
      </c>
    </row>
    <row r="419" spans="1:9">
      <c r="A419" s="11">
        <v>47392</v>
      </c>
      <c r="B419" s="6" t="s">
        <v>82</v>
      </c>
      <c r="C419" s="25">
        <v>0</v>
      </c>
      <c r="D419" s="25">
        <v>0</v>
      </c>
      <c r="E419" s="25"/>
      <c r="F419" s="14">
        <f t="shared" si="21"/>
        <v>21</v>
      </c>
      <c r="G419" s="14">
        <f t="shared" si="22"/>
        <v>21</v>
      </c>
      <c r="H419" s="6" t="s">
        <v>1179</v>
      </c>
      <c r="I419" s="13" t="str">
        <f t="shared" si="23"/>
        <v>PASS</v>
      </c>
    </row>
    <row r="420" spans="1:9">
      <c r="A420" s="11">
        <v>47423</v>
      </c>
      <c r="B420" s="6" t="s">
        <v>82</v>
      </c>
      <c r="C420" s="25">
        <v>0</v>
      </c>
      <c r="D420" s="25">
        <v>0</v>
      </c>
      <c r="E420" s="25"/>
      <c r="F420" s="14">
        <f t="shared" si="21"/>
        <v>21</v>
      </c>
      <c r="G420" s="14">
        <f t="shared" si="22"/>
        <v>21</v>
      </c>
      <c r="H420" s="6" t="s">
        <v>1179</v>
      </c>
      <c r="I420" s="13" t="str">
        <f t="shared" si="23"/>
        <v>PASS</v>
      </c>
    </row>
    <row r="421" spans="1:9">
      <c r="A421" s="11">
        <v>47453</v>
      </c>
      <c r="B421" s="6" t="s">
        <v>82</v>
      </c>
      <c r="C421" s="25">
        <v>0</v>
      </c>
      <c r="D421" s="25">
        <v>0</v>
      </c>
      <c r="E421" s="25"/>
      <c r="F421" s="14">
        <f t="shared" si="21"/>
        <v>21</v>
      </c>
      <c r="G421" s="14">
        <f t="shared" si="22"/>
        <v>21</v>
      </c>
      <c r="H421" s="6" t="s">
        <v>1179</v>
      </c>
      <c r="I421" s="13" t="str">
        <f t="shared" si="23"/>
        <v>PASS</v>
      </c>
    </row>
    <row r="422" spans="1:9">
      <c r="A422" s="11">
        <v>46204</v>
      </c>
      <c r="B422" s="6" t="s">
        <v>83</v>
      </c>
      <c r="C422" s="25">
        <v>0</v>
      </c>
      <c r="D422" s="25">
        <v>0</v>
      </c>
      <c r="E422" s="25">
        <v>21</v>
      </c>
      <c r="F422" s="14">
        <f>E422*1</f>
        <v>21</v>
      </c>
      <c r="G422" s="14">
        <f t="shared" si="22"/>
        <v>21</v>
      </c>
      <c r="H422" s="6" t="s">
        <v>1178</v>
      </c>
      <c r="I422" s="13" t="str">
        <f t="shared" si="23"/>
        <v>PASS</v>
      </c>
    </row>
    <row r="423" spans="1:9">
      <c r="A423" s="11">
        <v>46235</v>
      </c>
      <c r="B423" s="6" t="s">
        <v>83</v>
      </c>
      <c r="C423" s="25">
        <v>0</v>
      </c>
      <c r="D423" s="25">
        <v>0</v>
      </c>
      <c r="E423" s="25"/>
      <c r="F423" s="14">
        <f t="shared" ref="F423:F463" si="24">G422*1</f>
        <v>21</v>
      </c>
      <c r="G423" s="14">
        <f t="shared" si="22"/>
        <v>21</v>
      </c>
      <c r="H423" s="6" t="s">
        <v>1178</v>
      </c>
      <c r="I423" s="13" t="str">
        <f t="shared" si="23"/>
        <v>PASS</v>
      </c>
    </row>
    <row r="424" spans="1:9">
      <c r="A424" s="11">
        <v>46266</v>
      </c>
      <c r="B424" s="6" t="s">
        <v>83</v>
      </c>
      <c r="C424" s="25">
        <v>0</v>
      </c>
      <c r="D424" s="25">
        <v>0</v>
      </c>
      <c r="E424" s="25"/>
      <c r="F424" s="14">
        <f t="shared" si="24"/>
        <v>21</v>
      </c>
      <c r="G424" s="14">
        <f t="shared" si="22"/>
        <v>21</v>
      </c>
      <c r="H424" s="6" t="s">
        <v>1178</v>
      </c>
      <c r="I424" s="13" t="str">
        <f t="shared" si="23"/>
        <v>PASS</v>
      </c>
    </row>
    <row r="425" spans="1:9">
      <c r="A425" s="11">
        <v>46296</v>
      </c>
      <c r="B425" s="6" t="s">
        <v>83</v>
      </c>
      <c r="C425" s="25">
        <v>0</v>
      </c>
      <c r="D425" s="25">
        <v>0</v>
      </c>
      <c r="E425" s="25"/>
      <c r="F425" s="14">
        <f t="shared" si="24"/>
        <v>21</v>
      </c>
      <c r="G425" s="14">
        <f t="shared" si="22"/>
        <v>21</v>
      </c>
      <c r="H425" s="6" t="s">
        <v>1178</v>
      </c>
      <c r="I425" s="13" t="str">
        <f t="shared" si="23"/>
        <v>PASS</v>
      </c>
    </row>
    <row r="426" spans="1:9">
      <c r="A426" s="11">
        <v>46327</v>
      </c>
      <c r="B426" s="6" t="s">
        <v>83</v>
      </c>
      <c r="C426" s="25">
        <v>0</v>
      </c>
      <c r="D426" s="25">
        <v>0</v>
      </c>
      <c r="E426" s="25"/>
      <c r="F426" s="14">
        <f t="shared" si="24"/>
        <v>21</v>
      </c>
      <c r="G426" s="14">
        <f t="shared" si="22"/>
        <v>21</v>
      </c>
      <c r="H426" s="6" t="s">
        <v>1178</v>
      </c>
      <c r="I426" s="13" t="str">
        <f t="shared" si="23"/>
        <v>PASS</v>
      </c>
    </row>
    <row r="427" spans="1:9">
      <c r="A427" s="11">
        <v>46357</v>
      </c>
      <c r="B427" s="6" t="s">
        <v>83</v>
      </c>
      <c r="C427" s="25">
        <v>1</v>
      </c>
      <c r="D427" s="25">
        <v>0</v>
      </c>
      <c r="E427" s="25"/>
      <c r="F427" s="14">
        <f t="shared" si="24"/>
        <v>21</v>
      </c>
      <c r="G427" s="14">
        <f t="shared" si="22"/>
        <v>22</v>
      </c>
      <c r="H427" s="6" t="s">
        <v>1178</v>
      </c>
      <c r="I427" s="13" t="str">
        <f t="shared" si="23"/>
        <v>PASS</v>
      </c>
    </row>
    <row r="428" spans="1:9">
      <c r="A428" s="11">
        <v>46388</v>
      </c>
      <c r="B428" s="6" t="s">
        <v>83</v>
      </c>
      <c r="C428" s="25">
        <v>0</v>
      </c>
      <c r="D428" s="25">
        <v>0</v>
      </c>
      <c r="E428" s="25"/>
      <c r="F428" s="14">
        <f t="shared" si="24"/>
        <v>22</v>
      </c>
      <c r="G428" s="14">
        <f t="shared" si="22"/>
        <v>22</v>
      </c>
      <c r="H428" s="6" t="s">
        <v>1178</v>
      </c>
      <c r="I428" s="13" t="str">
        <f t="shared" si="23"/>
        <v>PASS</v>
      </c>
    </row>
    <row r="429" spans="1:9">
      <c r="A429" s="11">
        <v>46419</v>
      </c>
      <c r="B429" s="6" t="s">
        <v>83</v>
      </c>
      <c r="C429" s="25">
        <v>1</v>
      </c>
      <c r="D429" s="25">
        <v>0</v>
      </c>
      <c r="E429" s="25"/>
      <c r="F429" s="14">
        <f t="shared" si="24"/>
        <v>22</v>
      </c>
      <c r="G429" s="14">
        <f t="shared" si="22"/>
        <v>23</v>
      </c>
      <c r="H429" s="6" t="s">
        <v>1178</v>
      </c>
      <c r="I429" s="13" t="str">
        <f t="shared" si="23"/>
        <v>PASS</v>
      </c>
    </row>
    <row r="430" spans="1:9">
      <c r="A430" s="11">
        <v>46447</v>
      </c>
      <c r="B430" s="6" t="s">
        <v>83</v>
      </c>
      <c r="C430" s="25">
        <v>1</v>
      </c>
      <c r="D430" s="25">
        <v>0</v>
      </c>
      <c r="E430" s="25"/>
      <c r="F430" s="14">
        <f t="shared" si="24"/>
        <v>23</v>
      </c>
      <c r="G430" s="14">
        <f t="shared" si="22"/>
        <v>24</v>
      </c>
      <c r="H430" s="6" t="s">
        <v>1178</v>
      </c>
      <c r="I430" s="13" t="str">
        <f t="shared" si="23"/>
        <v>PASS</v>
      </c>
    </row>
    <row r="431" spans="1:9">
      <c r="A431" s="11">
        <v>46478</v>
      </c>
      <c r="B431" s="6" t="s">
        <v>83</v>
      </c>
      <c r="C431" s="25">
        <v>0</v>
      </c>
      <c r="D431" s="25">
        <v>0</v>
      </c>
      <c r="E431" s="25"/>
      <c r="F431" s="14">
        <f t="shared" si="24"/>
        <v>24</v>
      </c>
      <c r="G431" s="14">
        <f t="shared" si="22"/>
        <v>24</v>
      </c>
      <c r="H431" s="6" t="s">
        <v>1178</v>
      </c>
      <c r="I431" s="13" t="str">
        <f t="shared" si="23"/>
        <v>PASS</v>
      </c>
    </row>
    <row r="432" spans="1:9">
      <c r="A432" s="11">
        <v>46508</v>
      </c>
      <c r="B432" s="6" t="s">
        <v>83</v>
      </c>
      <c r="C432" s="25">
        <v>0</v>
      </c>
      <c r="D432" s="25">
        <v>0</v>
      </c>
      <c r="E432" s="25"/>
      <c r="F432" s="14">
        <f t="shared" si="24"/>
        <v>24</v>
      </c>
      <c r="G432" s="14">
        <f t="shared" si="22"/>
        <v>24</v>
      </c>
      <c r="H432" s="6" t="s">
        <v>1178</v>
      </c>
      <c r="I432" s="13" t="str">
        <f t="shared" si="23"/>
        <v>PASS</v>
      </c>
    </row>
    <row r="433" spans="1:9">
      <c r="A433" s="11">
        <v>46539</v>
      </c>
      <c r="B433" s="6" t="s">
        <v>83</v>
      </c>
      <c r="C433" s="25">
        <v>0</v>
      </c>
      <c r="D433" s="25">
        <v>0</v>
      </c>
      <c r="E433" s="25"/>
      <c r="F433" s="14">
        <f t="shared" si="24"/>
        <v>24</v>
      </c>
      <c r="G433" s="14">
        <f t="shared" si="22"/>
        <v>24</v>
      </c>
      <c r="H433" s="6" t="s">
        <v>1178</v>
      </c>
      <c r="I433" s="13" t="str">
        <f t="shared" si="23"/>
        <v>PASS</v>
      </c>
    </row>
    <row r="434" spans="1:9">
      <c r="A434" s="11">
        <v>46569</v>
      </c>
      <c r="B434" s="6" t="s">
        <v>83</v>
      </c>
      <c r="C434" s="25">
        <v>0</v>
      </c>
      <c r="D434" s="25">
        <v>0</v>
      </c>
      <c r="E434" s="25"/>
      <c r="F434" s="14">
        <f t="shared" si="24"/>
        <v>24</v>
      </c>
      <c r="G434" s="14">
        <f t="shared" si="22"/>
        <v>24</v>
      </c>
      <c r="H434" s="6" t="s">
        <v>1178</v>
      </c>
      <c r="I434" s="13" t="str">
        <f t="shared" si="23"/>
        <v>PASS</v>
      </c>
    </row>
    <row r="435" spans="1:9">
      <c r="A435" s="11">
        <v>46600</v>
      </c>
      <c r="B435" s="6" t="s">
        <v>83</v>
      </c>
      <c r="C435" s="25">
        <v>1</v>
      </c>
      <c r="D435" s="25">
        <v>0</v>
      </c>
      <c r="E435" s="25"/>
      <c r="F435" s="14">
        <f t="shared" si="24"/>
        <v>24</v>
      </c>
      <c r="G435" s="14">
        <f t="shared" si="22"/>
        <v>25</v>
      </c>
      <c r="H435" s="6" t="s">
        <v>1178</v>
      </c>
      <c r="I435" s="13" t="str">
        <f t="shared" si="23"/>
        <v>PASS</v>
      </c>
    </row>
    <row r="436" spans="1:9">
      <c r="A436" s="11">
        <v>46631</v>
      </c>
      <c r="B436" s="6" t="s">
        <v>83</v>
      </c>
      <c r="C436" s="25">
        <v>0</v>
      </c>
      <c r="D436" s="25">
        <v>0</v>
      </c>
      <c r="E436" s="25"/>
      <c r="F436" s="14">
        <f t="shared" si="24"/>
        <v>25</v>
      </c>
      <c r="G436" s="14">
        <f t="shared" si="22"/>
        <v>25</v>
      </c>
      <c r="H436" s="6" t="s">
        <v>1178</v>
      </c>
      <c r="I436" s="13" t="str">
        <f t="shared" si="23"/>
        <v>PASS</v>
      </c>
    </row>
    <row r="437" spans="1:9">
      <c r="A437" s="11">
        <v>46661</v>
      </c>
      <c r="B437" s="6" t="s">
        <v>83</v>
      </c>
      <c r="C437" s="25">
        <v>0</v>
      </c>
      <c r="D437" s="25">
        <v>1</v>
      </c>
      <c r="E437" s="25"/>
      <c r="F437" s="14">
        <f t="shared" si="24"/>
        <v>25</v>
      </c>
      <c r="G437" s="14">
        <f t="shared" si="22"/>
        <v>24</v>
      </c>
      <c r="H437" s="6" t="s">
        <v>1178</v>
      </c>
      <c r="I437" s="13" t="str">
        <f t="shared" si="23"/>
        <v>PASS</v>
      </c>
    </row>
    <row r="438" spans="1:9">
      <c r="A438" s="11">
        <v>46692</v>
      </c>
      <c r="B438" s="6" t="s">
        <v>83</v>
      </c>
      <c r="C438" s="25">
        <v>0</v>
      </c>
      <c r="D438" s="25">
        <v>0</v>
      </c>
      <c r="E438" s="25"/>
      <c r="F438" s="14">
        <f t="shared" si="24"/>
        <v>24</v>
      </c>
      <c r="G438" s="14">
        <f t="shared" si="22"/>
        <v>24</v>
      </c>
      <c r="H438" s="6" t="s">
        <v>1178</v>
      </c>
      <c r="I438" s="13" t="str">
        <f t="shared" si="23"/>
        <v>PASS</v>
      </c>
    </row>
    <row r="439" spans="1:9">
      <c r="A439" s="11">
        <v>46722</v>
      </c>
      <c r="B439" s="6" t="s">
        <v>83</v>
      </c>
      <c r="C439" s="25">
        <v>0</v>
      </c>
      <c r="D439" s="25">
        <v>0</v>
      </c>
      <c r="E439" s="25"/>
      <c r="F439" s="14">
        <f t="shared" si="24"/>
        <v>24</v>
      </c>
      <c r="G439" s="14">
        <f t="shared" si="22"/>
        <v>24</v>
      </c>
      <c r="H439" s="6" t="s">
        <v>1178</v>
      </c>
      <c r="I439" s="13" t="str">
        <f t="shared" si="23"/>
        <v>PASS</v>
      </c>
    </row>
    <row r="440" spans="1:9">
      <c r="A440" s="11">
        <v>46753</v>
      </c>
      <c r="B440" s="6" t="s">
        <v>83</v>
      </c>
      <c r="C440" s="25">
        <v>0</v>
      </c>
      <c r="D440" s="25">
        <v>0</v>
      </c>
      <c r="E440" s="25"/>
      <c r="F440" s="14">
        <f t="shared" si="24"/>
        <v>24</v>
      </c>
      <c r="G440" s="14">
        <f t="shared" si="22"/>
        <v>24</v>
      </c>
      <c r="H440" s="6" t="s">
        <v>1179</v>
      </c>
      <c r="I440" s="13" t="str">
        <f t="shared" si="23"/>
        <v>PASS</v>
      </c>
    </row>
    <row r="441" spans="1:9">
      <c r="A441" s="11">
        <v>46784</v>
      </c>
      <c r="B441" s="6" t="s">
        <v>83</v>
      </c>
      <c r="C441" s="25">
        <v>0</v>
      </c>
      <c r="D441" s="25">
        <v>0</v>
      </c>
      <c r="E441" s="25"/>
      <c r="F441" s="14">
        <f t="shared" si="24"/>
        <v>24</v>
      </c>
      <c r="G441" s="14">
        <f t="shared" si="22"/>
        <v>24</v>
      </c>
      <c r="H441" s="6" t="s">
        <v>1179</v>
      </c>
      <c r="I441" s="13" t="str">
        <f t="shared" si="23"/>
        <v>PASS</v>
      </c>
    </row>
    <row r="442" spans="1:9">
      <c r="A442" s="11">
        <v>46813</v>
      </c>
      <c r="B442" s="6" t="s">
        <v>83</v>
      </c>
      <c r="C442" s="25">
        <v>0</v>
      </c>
      <c r="D442" s="25">
        <v>0</v>
      </c>
      <c r="E442" s="25"/>
      <c r="F442" s="14">
        <f t="shared" si="24"/>
        <v>24</v>
      </c>
      <c r="G442" s="14">
        <f t="shared" si="22"/>
        <v>24</v>
      </c>
      <c r="H442" s="6" t="s">
        <v>1179</v>
      </c>
      <c r="I442" s="13" t="str">
        <f t="shared" si="23"/>
        <v>PASS</v>
      </c>
    </row>
    <row r="443" spans="1:9">
      <c r="A443" s="11">
        <v>46844</v>
      </c>
      <c r="B443" s="6" t="s">
        <v>83</v>
      </c>
      <c r="C443" s="25">
        <v>0</v>
      </c>
      <c r="D443" s="25">
        <v>0</v>
      </c>
      <c r="E443" s="25"/>
      <c r="F443" s="14">
        <f t="shared" si="24"/>
        <v>24</v>
      </c>
      <c r="G443" s="14">
        <f t="shared" si="22"/>
        <v>24</v>
      </c>
      <c r="H443" s="6" t="s">
        <v>1179</v>
      </c>
      <c r="I443" s="13" t="str">
        <f t="shared" si="23"/>
        <v>PASS</v>
      </c>
    </row>
    <row r="444" spans="1:9">
      <c r="A444" s="11">
        <v>46874</v>
      </c>
      <c r="B444" s="6" t="s">
        <v>83</v>
      </c>
      <c r="C444" s="25">
        <v>0</v>
      </c>
      <c r="D444" s="25">
        <v>0</v>
      </c>
      <c r="E444" s="25"/>
      <c r="F444" s="14">
        <f t="shared" si="24"/>
        <v>24</v>
      </c>
      <c r="G444" s="14">
        <f t="shared" si="22"/>
        <v>24</v>
      </c>
      <c r="H444" s="6" t="s">
        <v>1179</v>
      </c>
      <c r="I444" s="13" t="str">
        <f t="shared" si="23"/>
        <v>PASS</v>
      </c>
    </row>
    <row r="445" spans="1:9">
      <c r="A445" s="11">
        <v>46905</v>
      </c>
      <c r="B445" s="6" t="s">
        <v>83</v>
      </c>
      <c r="C445" s="25">
        <v>0</v>
      </c>
      <c r="D445" s="25">
        <v>0</v>
      </c>
      <c r="E445" s="25"/>
      <c r="F445" s="14">
        <f t="shared" si="24"/>
        <v>24</v>
      </c>
      <c r="G445" s="14">
        <f t="shared" si="22"/>
        <v>24</v>
      </c>
      <c r="H445" s="6" t="s">
        <v>1179</v>
      </c>
      <c r="I445" s="13" t="str">
        <f t="shared" si="23"/>
        <v>PASS</v>
      </c>
    </row>
    <row r="446" spans="1:9">
      <c r="A446" s="11">
        <v>46935</v>
      </c>
      <c r="B446" s="6" t="s">
        <v>83</v>
      </c>
      <c r="C446" s="25">
        <v>0</v>
      </c>
      <c r="D446" s="25">
        <v>0</v>
      </c>
      <c r="E446" s="25"/>
      <c r="F446" s="14">
        <f t="shared" si="24"/>
        <v>24</v>
      </c>
      <c r="G446" s="14">
        <f t="shared" si="22"/>
        <v>24</v>
      </c>
      <c r="H446" s="6" t="s">
        <v>1179</v>
      </c>
      <c r="I446" s="13" t="str">
        <f t="shared" si="23"/>
        <v>PASS</v>
      </c>
    </row>
    <row r="447" spans="1:9">
      <c r="A447" s="11">
        <v>46966</v>
      </c>
      <c r="B447" s="6" t="s">
        <v>83</v>
      </c>
      <c r="C447" s="25">
        <v>0</v>
      </c>
      <c r="D447" s="25">
        <v>0</v>
      </c>
      <c r="E447" s="25"/>
      <c r="F447" s="14">
        <f t="shared" si="24"/>
        <v>24</v>
      </c>
      <c r="G447" s="14">
        <f t="shared" si="22"/>
        <v>24</v>
      </c>
      <c r="H447" s="6" t="s">
        <v>1179</v>
      </c>
      <c r="I447" s="13" t="str">
        <f t="shared" si="23"/>
        <v>PASS</v>
      </c>
    </row>
    <row r="448" spans="1:9">
      <c r="A448" s="11">
        <v>46997</v>
      </c>
      <c r="B448" s="6" t="s">
        <v>83</v>
      </c>
      <c r="C448" s="25">
        <v>0</v>
      </c>
      <c r="D448" s="25">
        <v>0</v>
      </c>
      <c r="E448" s="25"/>
      <c r="F448" s="14">
        <f t="shared" si="24"/>
        <v>24</v>
      </c>
      <c r="G448" s="14">
        <f t="shared" si="22"/>
        <v>24</v>
      </c>
      <c r="H448" s="6" t="s">
        <v>1179</v>
      </c>
      <c r="I448" s="13" t="str">
        <f t="shared" si="23"/>
        <v>PASS</v>
      </c>
    </row>
    <row r="449" spans="1:9">
      <c r="A449" s="11">
        <v>47027</v>
      </c>
      <c r="B449" s="6" t="s">
        <v>83</v>
      </c>
      <c r="C449" s="25">
        <v>0</v>
      </c>
      <c r="D449" s="25">
        <v>0</v>
      </c>
      <c r="E449" s="25"/>
      <c r="F449" s="14">
        <f t="shared" si="24"/>
        <v>24</v>
      </c>
      <c r="G449" s="14">
        <f t="shared" si="22"/>
        <v>24</v>
      </c>
      <c r="H449" s="6" t="s">
        <v>1179</v>
      </c>
      <c r="I449" s="13" t="str">
        <f t="shared" si="23"/>
        <v>PASS</v>
      </c>
    </row>
    <row r="450" spans="1:9">
      <c r="A450" s="11">
        <v>47058</v>
      </c>
      <c r="B450" s="6" t="s">
        <v>83</v>
      </c>
      <c r="C450" s="25">
        <v>0</v>
      </c>
      <c r="D450" s="25">
        <v>0</v>
      </c>
      <c r="E450" s="25"/>
      <c r="F450" s="14">
        <f t="shared" si="24"/>
        <v>24</v>
      </c>
      <c r="G450" s="14">
        <f t="shared" ref="G450:G513" si="25">F450+C450-D450</f>
        <v>24</v>
      </c>
      <c r="H450" s="6" t="s">
        <v>1179</v>
      </c>
      <c r="I450" s="13" t="str">
        <f t="shared" ref="I450:I505" si="26">IF(AND(F450&gt;=0,G450&gt;=0,G450=F450+C450-D450),"PASS","FAIL")</f>
        <v>PASS</v>
      </c>
    </row>
    <row r="451" spans="1:9">
      <c r="A451" s="11">
        <v>47088</v>
      </c>
      <c r="B451" s="6" t="s">
        <v>83</v>
      </c>
      <c r="C451" s="25">
        <v>0</v>
      </c>
      <c r="D451" s="25">
        <v>0</v>
      </c>
      <c r="E451" s="25"/>
      <c r="F451" s="14">
        <f t="shared" si="24"/>
        <v>24</v>
      </c>
      <c r="G451" s="14">
        <f t="shared" si="25"/>
        <v>24</v>
      </c>
      <c r="H451" s="6" t="s">
        <v>1179</v>
      </c>
      <c r="I451" s="13" t="str">
        <f t="shared" si="26"/>
        <v>PASS</v>
      </c>
    </row>
    <row r="452" spans="1:9">
      <c r="A452" s="11">
        <v>47119</v>
      </c>
      <c r="B452" s="6" t="s">
        <v>83</v>
      </c>
      <c r="C452" s="25">
        <v>0</v>
      </c>
      <c r="D452" s="25">
        <v>0</v>
      </c>
      <c r="E452" s="25"/>
      <c r="F452" s="14">
        <f t="shared" si="24"/>
        <v>24</v>
      </c>
      <c r="G452" s="14">
        <f t="shared" si="25"/>
        <v>24</v>
      </c>
      <c r="H452" s="6" t="s">
        <v>1179</v>
      </c>
      <c r="I452" s="13" t="str">
        <f t="shared" si="26"/>
        <v>PASS</v>
      </c>
    </row>
    <row r="453" spans="1:9">
      <c r="A453" s="11">
        <v>47150</v>
      </c>
      <c r="B453" s="6" t="s">
        <v>83</v>
      </c>
      <c r="C453" s="25">
        <v>0</v>
      </c>
      <c r="D453" s="25">
        <v>0</v>
      </c>
      <c r="E453" s="25"/>
      <c r="F453" s="14">
        <f t="shared" si="24"/>
        <v>24</v>
      </c>
      <c r="G453" s="14">
        <f t="shared" si="25"/>
        <v>24</v>
      </c>
      <c r="H453" s="6" t="s">
        <v>1179</v>
      </c>
      <c r="I453" s="13" t="str">
        <f t="shared" si="26"/>
        <v>PASS</v>
      </c>
    </row>
    <row r="454" spans="1:9">
      <c r="A454" s="11">
        <v>47178</v>
      </c>
      <c r="B454" s="6" t="s">
        <v>83</v>
      </c>
      <c r="C454" s="25">
        <v>0</v>
      </c>
      <c r="D454" s="25">
        <v>0</v>
      </c>
      <c r="E454" s="25"/>
      <c r="F454" s="14">
        <f t="shared" si="24"/>
        <v>24</v>
      </c>
      <c r="G454" s="14">
        <f t="shared" si="25"/>
        <v>24</v>
      </c>
      <c r="H454" s="6" t="s">
        <v>1179</v>
      </c>
      <c r="I454" s="13" t="str">
        <f t="shared" si="26"/>
        <v>PASS</v>
      </c>
    </row>
    <row r="455" spans="1:9">
      <c r="A455" s="11">
        <v>47209</v>
      </c>
      <c r="B455" s="6" t="s">
        <v>83</v>
      </c>
      <c r="C455" s="25">
        <v>0</v>
      </c>
      <c r="D455" s="25">
        <v>0</v>
      </c>
      <c r="E455" s="25"/>
      <c r="F455" s="14">
        <f t="shared" si="24"/>
        <v>24</v>
      </c>
      <c r="G455" s="14">
        <f t="shared" si="25"/>
        <v>24</v>
      </c>
      <c r="H455" s="6" t="s">
        <v>1179</v>
      </c>
      <c r="I455" s="13" t="str">
        <f t="shared" si="26"/>
        <v>PASS</v>
      </c>
    </row>
    <row r="456" spans="1:9">
      <c r="A456" s="11">
        <v>47239</v>
      </c>
      <c r="B456" s="6" t="s">
        <v>83</v>
      </c>
      <c r="C456" s="25">
        <v>0</v>
      </c>
      <c r="D456" s="25">
        <v>0</v>
      </c>
      <c r="E456" s="25"/>
      <c r="F456" s="14">
        <f t="shared" si="24"/>
        <v>24</v>
      </c>
      <c r="G456" s="14">
        <f t="shared" si="25"/>
        <v>24</v>
      </c>
      <c r="H456" s="6" t="s">
        <v>1179</v>
      </c>
      <c r="I456" s="13" t="str">
        <f t="shared" si="26"/>
        <v>PASS</v>
      </c>
    </row>
    <row r="457" spans="1:9">
      <c r="A457" s="11">
        <v>47270</v>
      </c>
      <c r="B457" s="6" t="s">
        <v>83</v>
      </c>
      <c r="C457" s="25">
        <v>0</v>
      </c>
      <c r="D457" s="25">
        <v>0</v>
      </c>
      <c r="E457" s="25"/>
      <c r="F457" s="14">
        <f t="shared" si="24"/>
        <v>24</v>
      </c>
      <c r="G457" s="14">
        <f t="shared" si="25"/>
        <v>24</v>
      </c>
      <c r="H457" s="6" t="s">
        <v>1179</v>
      </c>
      <c r="I457" s="13" t="str">
        <f t="shared" si="26"/>
        <v>PASS</v>
      </c>
    </row>
    <row r="458" spans="1:9">
      <c r="A458" s="11">
        <v>47300</v>
      </c>
      <c r="B458" s="6" t="s">
        <v>83</v>
      </c>
      <c r="C458" s="25">
        <v>0</v>
      </c>
      <c r="D458" s="25">
        <v>0</v>
      </c>
      <c r="E458" s="25"/>
      <c r="F458" s="14">
        <f t="shared" si="24"/>
        <v>24</v>
      </c>
      <c r="G458" s="14">
        <f t="shared" si="25"/>
        <v>24</v>
      </c>
      <c r="H458" s="6" t="s">
        <v>1179</v>
      </c>
      <c r="I458" s="13" t="str">
        <f t="shared" si="26"/>
        <v>PASS</v>
      </c>
    </row>
    <row r="459" spans="1:9">
      <c r="A459" s="11">
        <v>47331</v>
      </c>
      <c r="B459" s="6" t="s">
        <v>83</v>
      </c>
      <c r="C459" s="25">
        <v>0</v>
      </c>
      <c r="D459" s="25">
        <v>0</v>
      </c>
      <c r="E459" s="25"/>
      <c r="F459" s="14">
        <f t="shared" si="24"/>
        <v>24</v>
      </c>
      <c r="G459" s="14">
        <f t="shared" si="25"/>
        <v>24</v>
      </c>
      <c r="H459" s="6" t="s">
        <v>1179</v>
      </c>
      <c r="I459" s="13" t="str">
        <f t="shared" si="26"/>
        <v>PASS</v>
      </c>
    </row>
    <row r="460" spans="1:9">
      <c r="A460" s="11">
        <v>47362</v>
      </c>
      <c r="B460" s="6" t="s">
        <v>83</v>
      </c>
      <c r="C460" s="25">
        <v>0</v>
      </c>
      <c r="D460" s="25">
        <v>0</v>
      </c>
      <c r="E460" s="25"/>
      <c r="F460" s="14">
        <f t="shared" si="24"/>
        <v>24</v>
      </c>
      <c r="G460" s="14">
        <f t="shared" si="25"/>
        <v>24</v>
      </c>
      <c r="H460" s="6" t="s">
        <v>1179</v>
      </c>
      <c r="I460" s="13" t="str">
        <f t="shared" si="26"/>
        <v>PASS</v>
      </c>
    </row>
    <row r="461" spans="1:9">
      <c r="A461" s="11">
        <v>47392</v>
      </c>
      <c r="B461" s="6" t="s">
        <v>83</v>
      </c>
      <c r="C461" s="25">
        <v>0</v>
      </c>
      <c r="D461" s="25">
        <v>0</v>
      </c>
      <c r="E461" s="25"/>
      <c r="F461" s="14">
        <f t="shared" si="24"/>
        <v>24</v>
      </c>
      <c r="G461" s="14">
        <f t="shared" si="25"/>
        <v>24</v>
      </c>
      <c r="H461" s="6" t="s">
        <v>1179</v>
      </c>
      <c r="I461" s="13" t="str">
        <f t="shared" si="26"/>
        <v>PASS</v>
      </c>
    </row>
    <row r="462" spans="1:9">
      <c r="A462" s="11">
        <v>47423</v>
      </c>
      <c r="B462" s="6" t="s">
        <v>83</v>
      </c>
      <c r="C462" s="25">
        <v>0</v>
      </c>
      <c r="D462" s="25">
        <v>0</v>
      </c>
      <c r="E462" s="25"/>
      <c r="F462" s="14">
        <f t="shared" si="24"/>
        <v>24</v>
      </c>
      <c r="G462" s="14">
        <f t="shared" si="25"/>
        <v>24</v>
      </c>
      <c r="H462" s="6" t="s">
        <v>1179</v>
      </c>
      <c r="I462" s="13" t="str">
        <f t="shared" si="26"/>
        <v>PASS</v>
      </c>
    </row>
    <row r="463" spans="1:9">
      <c r="A463" s="11">
        <v>47453</v>
      </c>
      <c r="B463" s="6" t="s">
        <v>83</v>
      </c>
      <c r="C463" s="25">
        <v>0</v>
      </c>
      <c r="D463" s="25">
        <v>0</v>
      </c>
      <c r="E463" s="25"/>
      <c r="F463" s="14">
        <f t="shared" si="24"/>
        <v>24</v>
      </c>
      <c r="G463" s="14">
        <f t="shared" si="25"/>
        <v>24</v>
      </c>
      <c r="H463" s="6" t="s">
        <v>1179</v>
      </c>
      <c r="I463" s="13" t="str">
        <f t="shared" si="26"/>
        <v>PASS</v>
      </c>
    </row>
    <row r="464" spans="1:9">
      <c r="A464" s="11">
        <v>46204</v>
      </c>
      <c r="B464" s="6" t="s">
        <v>84</v>
      </c>
      <c r="C464" s="25">
        <v>0</v>
      </c>
      <c r="D464" s="25">
        <v>0</v>
      </c>
      <c r="E464" s="25">
        <v>26</v>
      </c>
      <c r="F464" s="14">
        <f>E464*1</f>
        <v>26</v>
      </c>
      <c r="G464" s="14">
        <f t="shared" si="25"/>
        <v>26</v>
      </c>
      <c r="H464" s="6" t="s">
        <v>1178</v>
      </c>
      <c r="I464" s="13" t="str">
        <f t="shared" si="26"/>
        <v>PASS</v>
      </c>
    </row>
    <row r="465" spans="1:9">
      <c r="A465" s="11">
        <v>46235</v>
      </c>
      <c r="B465" s="6" t="s">
        <v>84</v>
      </c>
      <c r="C465" s="25">
        <v>0</v>
      </c>
      <c r="D465" s="25">
        <v>0</v>
      </c>
      <c r="E465" s="25"/>
      <c r="F465" s="14">
        <f t="shared" ref="F465:F505" si="27">G464*1</f>
        <v>26</v>
      </c>
      <c r="G465" s="14">
        <f t="shared" si="25"/>
        <v>26</v>
      </c>
      <c r="H465" s="6" t="s">
        <v>1178</v>
      </c>
      <c r="I465" s="13" t="str">
        <f t="shared" si="26"/>
        <v>PASS</v>
      </c>
    </row>
    <row r="466" spans="1:9">
      <c r="A466" s="11">
        <v>46266</v>
      </c>
      <c r="B466" s="6" t="s">
        <v>84</v>
      </c>
      <c r="C466" s="25">
        <v>0</v>
      </c>
      <c r="D466" s="25">
        <v>0</v>
      </c>
      <c r="E466" s="25"/>
      <c r="F466" s="14">
        <f t="shared" si="27"/>
        <v>26</v>
      </c>
      <c r="G466" s="14">
        <f t="shared" si="25"/>
        <v>26</v>
      </c>
      <c r="H466" s="6" t="s">
        <v>1178</v>
      </c>
      <c r="I466" s="13" t="str">
        <f t="shared" si="26"/>
        <v>PASS</v>
      </c>
    </row>
    <row r="467" spans="1:9">
      <c r="A467" s="11">
        <v>46296</v>
      </c>
      <c r="B467" s="6" t="s">
        <v>84</v>
      </c>
      <c r="C467" s="25">
        <v>0</v>
      </c>
      <c r="D467" s="25">
        <v>1</v>
      </c>
      <c r="E467" s="25"/>
      <c r="F467" s="14">
        <f t="shared" si="27"/>
        <v>26</v>
      </c>
      <c r="G467" s="14">
        <f t="shared" si="25"/>
        <v>25</v>
      </c>
      <c r="H467" s="6" t="s">
        <v>1178</v>
      </c>
      <c r="I467" s="13" t="str">
        <f t="shared" si="26"/>
        <v>PASS</v>
      </c>
    </row>
    <row r="468" spans="1:9">
      <c r="A468" s="11">
        <v>46327</v>
      </c>
      <c r="B468" s="6" t="s">
        <v>84</v>
      </c>
      <c r="C468" s="25">
        <v>0</v>
      </c>
      <c r="D468" s="25">
        <v>0</v>
      </c>
      <c r="E468" s="25"/>
      <c r="F468" s="14">
        <f t="shared" si="27"/>
        <v>25</v>
      </c>
      <c r="G468" s="14">
        <f t="shared" si="25"/>
        <v>25</v>
      </c>
      <c r="H468" s="6" t="s">
        <v>1178</v>
      </c>
      <c r="I468" s="13" t="str">
        <f t="shared" si="26"/>
        <v>PASS</v>
      </c>
    </row>
    <row r="469" spans="1:9">
      <c r="A469" s="11">
        <v>46357</v>
      </c>
      <c r="B469" s="6" t="s">
        <v>84</v>
      </c>
      <c r="C469" s="25">
        <v>0</v>
      </c>
      <c r="D469" s="25">
        <v>0</v>
      </c>
      <c r="E469" s="25"/>
      <c r="F469" s="14">
        <f t="shared" si="27"/>
        <v>25</v>
      </c>
      <c r="G469" s="14">
        <f t="shared" si="25"/>
        <v>25</v>
      </c>
      <c r="H469" s="6" t="s">
        <v>1178</v>
      </c>
      <c r="I469" s="13" t="str">
        <f t="shared" si="26"/>
        <v>PASS</v>
      </c>
    </row>
    <row r="470" spans="1:9">
      <c r="A470" s="11">
        <v>46388</v>
      </c>
      <c r="B470" s="6" t="s">
        <v>84</v>
      </c>
      <c r="C470" s="25">
        <v>0</v>
      </c>
      <c r="D470" s="25">
        <v>0</v>
      </c>
      <c r="E470" s="25"/>
      <c r="F470" s="14">
        <f t="shared" si="27"/>
        <v>25</v>
      </c>
      <c r="G470" s="14">
        <f t="shared" si="25"/>
        <v>25</v>
      </c>
      <c r="H470" s="6" t="s">
        <v>1178</v>
      </c>
      <c r="I470" s="13" t="str">
        <f t="shared" si="26"/>
        <v>PASS</v>
      </c>
    </row>
    <row r="471" spans="1:9">
      <c r="A471" s="11">
        <v>46419</v>
      </c>
      <c r="B471" s="6" t="s">
        <v>84</v>
      </c>
      <c r="C471" s="25">
        <v>0</v>
      </c>
      <c r="D471" s="25">
        <v>0</v>
      </c>
      <c r="E471" s="25"/>
      <c r="F471" s="14">
        <f t="shared" si="27"/>
        <v>25</v>
      </c>
      <c r="G471" s="14">
        <f t="shared" si="25"/>
        <v>25</v>
      </c>
      <c r="H471" s="6" t="s">
        <v>1178</v>
      </c>
      <c r="I471" s="13" t="str">
        <f t="shared" si="26"/>
        <v>PASS</v>
      </c>
    </row>
    <row r="472" spans="1:9">
      <c r="A472" s="11">
        <v>46447</v>
      </c>
      <c r="B472" s="6" t="s">
        <v>84</v>
      </c>
      <c r="C472" s="25">
        <v>0</v>
      </c>
      <c r="D472" s="25">
        <v>0</v>
      </c>
      <c r="E472" s="25"/>
      <c r="F472" s="14">
        <f t="shared" si="27"/>
        <v>25</v>
      </c>
      <c r="G472" s="14">
        <f t="shared" si="25"/>
        <v>25</v>
      </c>
      <c r="H472" s="6" t="s">
        <v>1178</v>
      </c>
      <c r="I472" s="13" t="str">
        <f t="shared" si="26"/>
        <v>PASS</v>
      </c>
    </row>
    <row r="473" spans="1:9">
      <c r="A473" s="11">
        <v>46478</v>
      </c>
      <c r="B473" s="6" t="s">
        <v>84</v>
      </c>
      <c r="C473" s="25">
        <v>0</v>
      </c>
      <c r="D473" s="25">
        <v>1</v>
      </c>
      <c r="E473" s="25"/>
      <c r="F473" s="14">
        <f t="shared" si="27"/>
        <v>25</v>
      </c>
      <c r="G473" s="14">
        <f t="shared" si="25"/>
        <v>24</v>
      </c>
      <c r="H473" s="6" t="s">
        <v>1178</v>
      </c>
      <c r="I473" s="13" t="str">
        <f t="shared" si="26"/>
        <v>PASS</v>
      </c>
    </row>
    <row r="474" spans="1:9">
      <c r="A474" s="11">
        <v>46508</v>
      </c>
      <c r="B474" s="6" t="s">
        <v>84</v>
      </c>
      <c r="C474" s="25">
        <v>0</v>
      </c>
      <c r="D474" s="25">
        <v>0</v>
      </c>
      <c r="E474" s="25"/>
      <c r="F474" s="14">
        <f t="shared" si="27"/>
        <v>24</v>
      </c>
      <c r="G474" s="14">
        <f t="shared" si="25"/>
        <v>24</v>
      </c>
      <c r="H474" s="6" t="s">
        <v>1178</v>
      </c>
      <c r="I474" s="13" t="str">
        <f t="shared" si="26"/>
        <v>PASS</v>
      </c>
    </row>
    <row r="475" spans="1:9">
      <c r="A475" s="11">
        <v>46539</v>
      </c>
      <c r="B475" s="6" t="s">
        <v>84</v>
      </c>
      <c r="C475" s="25">
        <v>0</v>
      </c>
      <c r="D475" s="25">
        <v>0</v>
      </c>
      <c r="E475" s="25"/>
      <c r="F475" s="14">
        <f t="shared" si="27"/>
        <v>24</v>
      </c>
      <c r="G475" s="14">
        <f t="shared" si="25"/>
        <v>24</v>
      </c>
      <c r="H475" s="6" t="s">
        <v>1178</v>
      </c>
      <c r="I475" s="13" t="str">
        <f t="shared" si="26"/>
        <v>PASS</v>
      </c>
    </row>
    <row r="476" spans="1:9">
      <c r="A476" s="11">
        <v>46569</v>
      </c>
      <c r="B476" s="6" t="s">
        <v>84</v>
      </c>
      <c r="C476" s="25">
        <v>0</v>
      </c>
      <c r="D476" s="25">
        <v>0</v>
      </c>
      <c r="E476" s="25"/>
      <c r="F476" s="14">
        <f t="shared" si="27"/>
        <v>24</v>
      </c>
      <c r="G476" s="14">
        <f t="shared" si="25"/>
        <v>24</v>
      </c>
      <c r="H476" s="6" t="s">
        <v>1178</v>
      </c>
      <c r="I476" s="13" t="str">
        <f t="shared" si="26"/>
        <v>PASS</v>
      </c>
    </row>
    <row r="477" spans="1:9">
      <c r="A477" s="11">
        <v>46600</v>
      </c>
      <c r="B477" s="6" t="s">
        <v>84</v>
      </c>
      <c r="C477" s="25">
        <v>0</v>
      </c>
      <c r="D477" s="25">
        <v>0</v>
      </c>
      <c r="E477" s="25"/>
      <c r="F477" s="14">
        <f t="shared" si="27"/>
        <v>24</v>
      </c>
      <c r="G477" s="14">
        <f t="shared" si="25"/>
        <v>24</v>
      </c>
      <c r="H477" s="6" t="s">
        <v>1178</v>
      </c>
      <c r="I477" s="13" t="str">
        <f t="shared" si="26"/>
        <v>PASS</v>
      </c>
    </row>
    <row r="478" spans="1:9">
      <c r="A478" s="11">
        <v>46631</v>
      </c>
      <c r="B478" s="6" t="s">
        <v>84</v>
      </c>
      <c r="C478" s="25">
        <v>0</v>
      </c>
      <c r="D478" s="25">
        <v>0</v>
      </c>
      <c r="E478" s="25"/>
      <c r="F478" s="14">
        <f t="shared" si="27"/>
        <v>24</v>
      </c>
      <c r="G478" s="14">
        <f t="shared" si="25"/>
        <v>24</v>
      </c>
      <c r="H478" s="6" t="s">
        <v>1178</v>
      </c>
      <c r="I478" s="13" t="str">
        <f t="shared" si="26"/>
        <v>PASS</v>
      </c>
    </row>
    <row r="479" spans="1:9">
      <c r="A479" s="11">
        <v>46661</v>
      </c>
      <c r="B479" s="6" t="s">
        <v>84</v>
      </c>
      <c r="C479" s="25">
        <v>0</v>
      </c>
      <c r="D479" s="25">
        <v>0</v>
      </c>
      <c r="E479" s="25"/>
      <c r="F479" s="14">
        <f t="shared" si="27"/>
        <v>24</v>
      </c>
      <c r="G479" s="14">
        <f t="shared" si="25"/>
        <v>24</v>
      </c>
      <c r="H479" s="6" t="s">
        <v>1178</v>
      </c>
      <c r="I479" s="13" t="str">
        <f t="shared" si="26"/>
        <v>PASS</v>
      </c>
    </row>
    <row r="480" spans="1:9">
      <c r="A480" s="11">
        <v>46692</v>
      </c>
      <c r="B480" s="6" t="s">
        <v>84</v>
      </c>
      <c r="C480" s="25">
        <v>0</v>
      </c>
      <c r="D480" s="25">
        <v>0</v>
      </c>
      <c r="E480" s="25"/>
      <c r="F480" s="14">
        <f t="shared" si="27"/>
        <v>24</v>
      </c>
      <c r="G480" s="14">
        <f t="shared" si="25"/>
        <v>24</v>
      </c>
      <c r="H480" s="6" t="s">
        <v>1178</v>
      </c>
      <c r="I480" s="13" t="str">
        <f t="shared" si="26"/>
        <v>PASS</v>
      </c>
    </row>
    <row r="481" spans="1:9">
      <c r="A481" s="11">
        <v>46722</v>
      </c>
      <c r="B481" s="6" t="s">
        <v>84</v>
      </c>
      <c r="C481" s="25">
        <v>0</v>
      </c>
      <c r="D481" s="25">
        <v>0</v>
      </c>
      <c r="E481" s="25"/>
      <c r="F481" s="14">
        <f t="shared" si="27"/>
        <v>24</v>
      </c>
      <c r="G481" s="14">
        <f t="shared" si="25"/>
        <v>24</v>
      </c>
      <c r="H481" s="6" t="s">
        <v>1178</v>
      </c>
      <c r="I481" s="13" t="str">
        <f t="shared" si="26"/>
        <v>PASS</v>
      </c>
    </row>
    <row r="482" spans="1:9">
      <c r="A482" s="11">
        <v>46753</v>
      </c>
      <c r="B482" s="6" t="s">
        <v>84</v>
      </c>
      <c r="C482" s="25">
        <v>0</v>
      </c>
      <c r="D482" s="25">
        <v>0</v>
      </c>
      <c r="E482" s="25"/>
      <c r="F482" s="14">
        <f t="shared" si="27"/>
        <v>24</v>
      </c>
      <c r="G482" s="14">
        <f t="shared" si="25"/>
        <v>24</v>
      </c>
      <c r="H482" s="6" t="s">
        <v>1179</v>
      </c>
      <c r="I482" s="13" t="str">
        <f t="shared" si="26"/>
        <v>PASS</v>
      </c>
    </row>
    <row r="483" spans="1:9">
      <c r="A483" s="11">
        <v>46784</v>
      </c>
      <c r="B483" s="6" t="s">
        <v>84</v>
      </c>
      <c r="C483" s="25">
        <v>0</v>
      </c>
      <c r="D483" s="25">
        <v>0</v>
      </c>
      <c r="E483" s="25"/>
      <c r="F483" s="14">
        <f t="shared" si="27"/>
        <v>24</v>
      </c>
      <c r="G483" s="14">
        <f t="shared" si="25"/>
        <v>24</v>
      </c>
      <c r="H483" s="6" t="s">
        <v>1179</v>
      </c>
      <c r="I483" s="13" t="str">
        <f t="shared" si="26"/>
        <v>PASS</v>
      </c>
    </row>
    <row r="484" spans="1:9">
      <c r="A484" s="11">
        <v>46813</v>
      </c>
      <c r="B484" s="6" t="s">
        <v>84</v>
      </c>
      <c r="C484" s="25">
        <v>0</v>
      </c>
      <c r="D484" s="25">
        <v>0</v>
      </c>
      <c r="E484" s="25"/>
      <c r="F484" s="14">
        <f t="shared" si="27"/>
        <v>24</v>
      </c>
      <c r="G484" s="14">
        <f t="shared" si="25"/>
        <v>24</v>
      </c>
      <c r="H484" s="6" t="s">
        <v>1179</v>
      </c>
      <c r="I484" s="13" t="str">
        <f t="shared" si="26"/>
        <v>PASS</v>
      </c>
    </row>
    <row r="485" spans="1:9">
      <c r="A485" s="11">
        <v>46844</v>
      </c>
      <c r="B485" s="6" t="s">
        <v>84</v>
      </c>
      <c r="C485" s="25">
        <v>0</v>
      </c>
      <c r="D485" s="25">
        <v>0</v>
      </c>
      <c r="E485" s="25"/>
      <c r="F485" s="14">
        <f t="shared" si="27"/>
        <v>24</v>
      </c>
      <c r="G485" s="14">
        <f t="shared" si="25"/>
        <v>24</v>
      </c>
      <c r="H485" s="6" t="s">
        <v>1179</v>
      </c>
      <c r="I485" s="13" t="str">
        <f t="shared" si="26"/>
        <v>PASS</v>
      </c>
    </row>
    <row r="486" spans="1:9">
      <c r="A486" s="11">
        <v>46874</v>
      </c>
      <c r="B486" s="6" t="s">
        <v>84</v>
      </c>
      <c r="C486" s="25">
        <v>0</v>
      </c>
      <c r="D486" s="25">
        <v>0</v>
      </c>
      <c r="E486" s="25"/>
      <c r="F486" s="14">
        <f t="shared" si="27"/>
        <v>24</v>
      </c>
      <c r="G486" s="14">
        <f t="shared" si="25"/>
        <v>24</v>
      </c>
      <c r="H486" s="6" t="s">
        <v>1179</v>
      </c>
      <c r="I486" s="13" t="str">
        <f t="shared" si="26"/>
        <v>PASS</v>
      </c>
    </row>
    <row r="487" spans="1:9">
      <c r="A487" s="11">
        <v>46905</v>
      </c>
      <c r="B487" s="6" t="s">
        <v>84</v>
      </c>
      <c r="C487" s="25">
        <v>0</v>
      </c>
      <c r="D487" s="25">
        <v>0</v>
      </c>
      <c r="E487" s="25"/>
      <c r="F487" s="14">
        <f t="shared" si="27"/>
        <v>24</v>
      </c>
      <c r="G487" s="14">
        <f t="shared" si="25"/>
        <v>24</v>
      </c>
      <c r="H487" s="6" t="s">
        <v>1179</v>
      </c>
      <c r="I487" s="13" t="str">
        <f t="shared" si="26"/>
        <v>PASS</v>
      </c>
    </row>
    <row r="488" spans="1:9">
      <c r="A488" s="11">
        <v>46935</v>
      </c>
      <c r="B488" s="6" t="s">
        <v>84</v>
      </c>
      <c r="C488" s="25">
        <v>0</v>
      </c>
      <c r="D488" s="25">
        <v>0</v>
      </c>
      <c r="E488" s="25"/>
      <c r="F488" s="14">
        <f t="shared" si="27"/>
        <v>24</v>
      </c>
      <c r="G488" s="14">
        <f t="shared" si="25"/>
        <v>24</v>
      </c>
      <c r="H488" s="6" t="s">
        <v>1179</v>
      </c>
      <c r="I488" s="13" t="str">
        <f t="shared" si="26"/>
        <v>PASS</v>
      </c>
    </row>
    <row r="489" spans="1:9">
      <c r="A489" s="11">
        <v>46966</v>
      </c>
      <c r="B489" s="6" t="s">
        <v>84</v>
      </c>
      <c r="C489" s="25">
        <v>0</v>
      </c>
      <c r="D489" s="25">
        <v>0</v>
      </c>
      <c r="E489" s="25"/>
      <c r="F489" s="14">
        <f t="shared" si="27"/>
        <v>24</v>
      </c>
      <c r="G489" s="14">
        <f t="shared" si="25"/>
        <v>24</v>
      </c>
      <c r="H489" s="6" t="s">
        <v>1179</v>
      </c>
      <c r="I489" s="13" t="str">
        <f t="shared" si="26"/>
        <v>PASS</v>
      </c>
    </row>
    <row r="490" spans="1:9">
      <c r="A490" s="11">
        <v>46997</v>
      </c>
      <c r="B490" s="6" t="s">
        <v>84</v>
      </c>
      <c r="C490" s="25">
        <v>0</v>
      </c>
      <c r="D490" s="25">
        <v>0</v>
      </c>
      <c r="E490" s="25"/>
      <c r="F490" s="14">
        <f t="shared" si="27"/>
        <v>24</v>
      </c>
      <c r="G490" s="14">
        <f t="shared" si="25"/>
        <v>24</v>
      </c>
      <c r="H490" s="6" t="s">
        <v>1179</v>
      </c>
      <c r="I490" s="13" t="str">
        <f t="shared" si="26"/>
        <v>PASS</v>
      </c>
    </row>
    <row r="491" spans="1:9">
      <c r="A491" s="11">
        <v>47027</v>
      </c>
      <c r="B491" s="6" t="s">
        <v>84</v>
      </c>
      <c r="C491" s="25">
        <v>0</v>
      </c>
      <c r="D491" s="25">
        <v>0</v>
      </c>
      <c r="E491" s="25"/>
      <c r="F491" s="14">
        <f t="shared" si="27"/>
        <v>24</v>
      </c>
      <c r="G491" s="14">
        <f t="shared" si="25"/>
        <v>24</v>
      </c>
      <c r="H491" s="6" t="s">
        <v>1179</v>
      </c>
      <c r="I491" s="13" t="str">
        <f t="shared" si="26"/>
        <v>PASS</v>
      </c>
    </row>
    <row r="492" spans="1:9">
      <c r="A492" s="11">
        <v>47058</v>
      </c>
      <c r="B492" s="6" t="s">
        <v>84</v>
      </c>
      <c r="C492" s="25">
        <v>0</v>
      </c>
      <c r="D492" s="25">
        <v>0</v>
      </c>
      <c r="E492" s="25"/>
      <c r="F492" s="14">
        <f t="shared" si="27"/>
        <v>24</v>
      </c>
      <c r="G492" s="14">
        <f t="shared" si="25"/>
        <v>24</v>
      </c>
      <c r="H492" s="6" t="s">
        <v>1179</v>
      </c>
      <c r="I492" s="13" t="str">
        <f t="shared" si="26"/>
        <v>PASS</v>
      </c>
    </row>
    <row r="493" spans="1:9">
      <c r="A493" s="11">
        <v>47088</v>
      </c>
      <c r="B493" s="6" t="s">
        <v>84</v>
      </c>
      <c r="C493" s="25">
        <v>0</v>
      </c>
      <c r="D493" s="25">
        <v>0</v>
      </c>
      <c r="E493" s="25"/>
      <c r="F493" s="14">
        <f t="shared" si="27"/>
        <v>24</v>
      </c>
      <c r="G493" s="14">
        <f t="shared" si="25"/>
        <v>24</v>
      </c>
      <c r="H493" s="6" t="s">
        <v>1179</v>
      </c>
      <c r="I493" s="13" t="str">
        <f t="shared" si="26"/>
        <v>PASS</v>
      </c>
    </row>
    <row r="494" spans="1:9">
      <c r="A494" s="11">
        <v>47119</v>
      </c>
      <c r="B494" s="6" t="s">
        <v>84</v>
      </c>
      <c r="C494" s="25">
        <v>1</v>
      </c>
      <c r="D494" s="25">
        <v>0</v>
      </c>
      <c r="E494" s="25"/>
      <c r="F494" s="14">
        <f t="shared" si="27"/>
        <v>24</v>
      </c>
      <c r="G494" s="14">
        <f t="shared" si="25"/>
        <v>25</v>
      </c>
      <c r="H494" s="6" t="s">
        <v>1179</v>
      </c>
      <c r="I494" s="13" t="str">
        <f t="shared" si="26"/>
        <v>PASS</v>
      </c>
    </row>
    <row r="495" spans="1:9">
      <c r="A495" s="11">
        <v>47150</v>
      </c>
      <c r="B495" s="6" t="s">
        <v>84</v>
      </c>
      <c r="C495" s="25">
        <v>0</v>
      </c>
      <c r="D495" s="25">
        <v>0</v>
      </c>
      <c r="E495" s="25"/>
      <c r="F495" s="14">
        <f t="shared" si="27"/>
        <v>25</v>
      </c>
      <c r="G495" s="14">
        <f t="shared" si="25"/>
        <v>25</v>
      </c>
      <c r="H495" s="6" t="s">
        <v>1179</v>
      </c>
      <c r="I495" s="13" t="str">
        <f t="shared" si="26"/>
        <v>PASS</v>
      </c>
    </row>
    <row r="496" spans="1:9">
      <c r="A496" s="11">
        <v>47178</v>
      </c>
      <c r="B496" s="6" t="s">
        <v>84</v>
      </c>
      <c r="C496" s="25">
        <v>1</v>
      </c>
      <c r="D496" s="25">
        <v>0</v>
      </c>
      <c r="E496" s="25"/>
      <c r="F496" s="14">
        <f t="shared" si="27"/>
        <v>25</v>
      </c>
      <c r="G496" s="14">
        <f t="shared" si="25"/>
        <v>26</v>
      </c>
      <c r="H496" s="6" t="s">
        <v>1179</v>
      </c>
      <c r="I496" s="13" t="str">
        <f t="shared" si="26"/>
        <v>PASS</v>
      </c>
    </row>
    <row r="497" spans="1:9">
      <c r="A497" s="11">
        <v>47209</v>
      </c>
      <c r="B497" s="6" t="s">
        <v>84</v>
      </c>
      <c r="C497" s="25">
        <v>0</v>
      </c>
      <c r="D497" s="25">
        <v>0</v>
      </c>
      <c r="E497" s="25"/>
      <c r="F497" s="14">
        <f t="shared" si="27"/>
        <v>26</v>
      </c>
      <c r="G497" s="14">
        <f t="shared" si="25"/>
        <v>26</v>
      </c>
      <c r="H497" s="6" t="s">
        <v>1179</v>
      </c>
      <c r="I497" s="13" t="str">
        <f t="shared" si="26"/>
        <v>PASS</v>
      </c>
    </row>
    <row r="498" spans="1:9">
      <c r="A498" s="11">
        <v>47239</v>
      </c>
      <c r="B498" s="6" t="s">
        <v>84</v>
      </c>
      <c r="C498" s="25">
        <v>0</v>
      </c>
      <c r="D498" s="25">
        <v>0</v>
      </c>
      <c r="E498" s="25"/>
      <c r="F498" s="14">
        <f t="shared" si="27"/>
        <v>26</v>
      </c>
      <c r="G498" s="14">
        <f t="shared" si="25"/>
        <v>26</v>
      </c>
      <c r="H498" s="6" t="s">
        <v>1179</v>
      </c>
      <c r="I498" s="13" t="str">
        <f t="shared" si="26"/>
        <v>PASS</v>
      </c>
    </row>
    <row r="499" spans="1:9">
      <c r="A499" s="11">
        <v>47270</v>
      </c>
      <c r="B499" s="6" t="s">
        <v>84</v>
      </c>
      <c r="C499" s="25">
        <v>1</v>
      </c>
      <c r="D499" s="25">
        <v>0</v>
      </c>
      <c r="E499" s="25"/>
      <c r="F499" s="14">
        <f t="shared" si="27"/>
        <v>26</v>
      </c>
      <c r="G499" s="14">
        <f t="shared" si="25"/>
        <v>27</v>
      </c>
      <c r="H499" s="6" t="s">
        <v>1179</v>
      </c>
      <c r="I499" s="13" t="str">
        <f t="shared" si="26"/>
        <v>PASS</v>
      </c>
    </row>
    <row r="500" spans="1:9">
      <c r="A500" s="11">
        <v>47300</v>
      </c>
      <c r="B500" s="6" t="s">
        <v>84</v>
      </c>
      <c r="C500" s="25">
        <v>0</v>
      </c>
      <c r="D500" s="25">
        <v>0</v>
      </c>
      <c r="E500" s="25"/>
      <c r="F500" s="14">
        <f t="shared" si="27"/>
        <v>27</v>
      </c>
      <c r="G500" s="14">
        <f t="shared" si="25"/>
        <v>27</v>
      </c>
      <c r="H500" s="6" t="s">
        <v>1179</v>
      </c>
      <c r="I500" s="13" t="str">
        <f t="shared" si="26"/>
        <v>PASS</v>
      </c>
    </row>
    <row r="501" spans="1:9">
      <c r="A501" s="11">
        <v>47331</v>
      </c>
      <c r="B501" s="6" t="s">
        <v>84</v>
      </c>
      <c r="C501" s="25">
        <v>0</v>
      </c>
      <c r="D501" s="25">
        <v>0</v>
      </c>
      <c r="E501" s="25"/>
      <c r="F501" s="14">
        <f t="shared" si="27"/>
        <v>27</v>
      </c>
      <c r="G501" s="14">
        <f t="shared" si="25"/>
        <v>27</v>
      </c>
      <c r="H501" s="6" t="s">
        <v>1179</v>
      </c>
      <c r="I501" s="13" t="str">
        <f t="shared" si="26"/>
        <v>PASS</v>
      </c>
    </row>
    <row r="502" spans="1:9">
      <c r="A502" s="11">
        <v>47362</v>
      </c>
      <c r="B502" s="6" t="s">
        <v>84</v>
      </c>
      <c r="C502" s="25">
        <v>1</v>
      </c>
      <c r="D502" s="25">
        <v>0</v>
      </c>
      <c r="E502" s="25"/>
      <c r="F502" s="14">
        <f t="shared" si="27"/>
        <v>27</v>
      </c>
      <c r="G502" s="14">
        <f t="shared" si="25"/>
        <v>28</v>
      </c>
      <c r="H502" s="6" t="s">
        <v>1179</v>
      </c>
      <c r="I502" s="13" t="str">
        <f t="shared" si="26"/>
        <v>PASS</v>
      </c>
    </row>
    <row r="503" spans="1:9">
      <c r="A503" s="11">
        <v>47392</v>
      </c>
      <c r="B503" s="6" t="s">
        <v>84</v>
      </c>
      <c r="C503" s="25">
        <v>0</v>
      </c>
      <c r="D503" s="25">
        <v>0</v>
      </c>
      <c r="E503" s="25"/>
      <c r="F503" s="14">
        <f t="shared" si="27"/>
        <v>28</v>
      </c>
      <c r="G503" s="14">
        <f t="shared" si="25"/>
        <v>28</v>
      </c>
      <c r="H503" s="6" t="s">
        <v>1179</v>
      </c>
      <c r="I503" s="13" t="str">
        <f t="shared" si="26"/>
        <v>PASS</v>
      </c>
    </row>
    <row r="504" spans="1:9">
      <c r="A504" s="11">
        <v>47423</v>
      </c>
      <c r="B504" s="6" t="s">
        <v>84</v>
      </c>
      <c r="C504" s="25">
        <v>0</v>
      </c>
      <c r="D504" s="25">
        <v>0</v>
      </c>
      <c r="E504" s="25"/>
      <c r="F504" s="14">
        <f t="shared" si="27"/>
        <v>28</v>
      </c>
      <c r="G504" s="14">
        <f t="shared" si="25"/>
        <v>28</v>
      </c>
      <c r="H504" s="6" t="s">
        <v>1179</v>
      </c>
      <c r="I504" s="13" t="str">
        <f t="shared" si="26"/>
        <v>PASS</v>
      </c>
    </row>
    <row r="505" spans="1:9">
      <c r="A505" s="11">
        <v>47453</v>
      </c>
      <c r="B505" s="6" t="s">
        <v>84</v>
      </c>
      <c r="C505" s="25">
        <v>0</v>
      </c>
      <c r="D505" s="25">
        <v>0</v>
      </c>
      <c r="E505" s="25"/>
      <c r="F505" s="14">
        <f t="shared" si="27"/>
        <v>28</v>
      </c>
      <c r="G505" s="14">
        <f t="shared" si="25"/>
        <v>28</v>
      </c>
      <c r="H505" s="6" t="s">
        <v>1179</v>
      </c>
      <c r="I505" s="13" t="str">
        <f t="shared" si="26"/>
        <v>PASS</v>
      </c>
    </row>
  </sheetData>
  <conditionalFormatting sqref="I2:I505">
    <cfRule type="containsText" dxfId="23" priority="1" operator="containsText" text="PASS"/>
    <cfRule type="containsText" dxfId="22" priority="2" operator="containsText" text="FAIL"/>
    <cfRule type="containsText" dxfId="21" priority="3" operator="containsText" text="CHECK"/>
    <cfRule type="containsText" dxfId="20" priority="4" operator="containsText" text="INVESTIGATE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7"/>
  <sheetViews>
    <sheetView showGridLines="0" workbookViewId="0">
      <selection activeCell="F5" sqref="F5"/>
    </sheetView>
  </sheetViews>
  <sheetFormatPr baseColWidth="10" defaultColWidth="8.83203125" defaultRowHeight="14"/>
  <cols>
    <col min="1" max="1" width="27" customWidth="1"/>
    <col min="2" max="2" width="12" customWidth="1"/>
    <col min="3" max="3" width="55" customWidth="1"/>
    <col min="4" max="4" width="12" customWidth="1"/>
    <col min="5" max="5" width="14" customWidth="1"/>
    <col min="6" max="6" width="11" customWidth="1"/>
    <col min="7" max="8" width="12" customWidth="1"/>
    <col min="9" max="9" width="11" customWidth="1"/>
    <col min="10" max="10" width="42" customWidth="1"/>
  </cols>
  <sheetData>
    <row r="1" spans="1:10" ht="30" customHeight="1">
      <c r="A1" s="2" t="s">
        <v>1180</v>
      </c>
      <c r="B1" s="3" t="s">
        <v>1181</v>
      </c>
      <c r="C1" s="3" t="s">
        <v>1182</v>
      </c>
      <c r="D1" s="3" t="s">
        <v>1183</v>
      </c>
      <c r="E1" s="3" t="s">
        <v>1184</v>
      </c>
      <c r="F1" s="3" t="s">
        <v>1185</v>
      </c>
      <c r="G1" s="3" t="s">
        <v>1186</v>
      </c>
      <c r="H1" s="3" t="s">
        <v>1187</v>
      </c>
      <c r="I1" s="3" t="s">
        <v>1170</v>
      </c>
      <c r="J1" s="4" t="s">
        <v>1188</v>
      </c>
    </row>
    <row r="2" spans="1:10">
      <c r="A2" s="6" t="s">
        <v>1189</v>
      </c>
      <c r="B2" s="6" t="s">
        <v>1190</v>
      </c>
      <c r="C2" s="6" t="s">
        <v>1191</v>
      </c>
      <c r="D2" s="6" t="s">
        <v>1192</v>
      </c>
      <c r="E2" s="6">
        <v>45891</v>
      </c>
      <c r="F2" s="6">
        <v>366</v>
      </c>
      <c r="G2" s="26">
        <f t="shared" ref="G2:G17" si="0">IFERROR(1-F2/E2,1)</f>
        <v>0.9920245799830032</v>
      </c>
      <c r="H2" s="26">
        <f>IF(D2="Critical",'01_Parameters'!$B$9,IF(D2="Major",'01_Parameters'!$B$10,0.95))</f>
        <v>1</v>
      </c>
      <c r="I2" s="13" t="str">
        <f t="shared" ref="I2:I17" si="1">IF(G2&gt;=H2,"PASS","FAIL")</f>
        <v>FAIL</v>
      </c>
      <c r="J2" s="6" t="s">
        <v>1193</v>
      </c>
    </row>
    <row r="3" spans="1:10">
      <c r="A3" s="6" t="s">
        <v>1189</v>
      </c>
      <c r="B3" s="6" t="s">
        <v>1194</v>
      </c>
      <c r="C3" s="6" t="s">
        <v>1195</v>
      </c>
      <c r="D3" s="6" t="s">
        <v>1192</v>
      </c>
      <c r="E3" s="6">
        <v>45891</v>
      </c>
      <c r="F3" s="6">
        <v>274</v>
      </c>
      <c r="G3" s="26">
        <f t="shared" si="0"/>
        <v>0.99402933036978924</v>
      </c>
      <c r="H3" s="26">
        <f>IF(D3="Critical",'01_Parameters'!$B$9,IF(D3="Major",'01_Parameters'!$B$10,0.95))</f>
        <v>1</v>
      </c>
      <c r="I3" s="13" t="str">
        <f t="shared" si="1"/>
        <v>FAIL</v>
      </c>
      <c r="J3" s="6" t="s">
        <v>1196</v>
      </c>
    </row>
    <row r="4" spans="1:10">
      <c r="A4" s="6" t="s">
        <v>1189</v>
      </c>
      <c r="B4" s="6" t="s">
        <v>1197</v>
      </c>
      <c r="C4" s="6" t="s">
        <v>1198</v>
      </c>
      <c r="D4" s="6" t="s">
        <v>1192</v>
      </c>
      <c r="E4" s="6">
        <v>45891</v>
      </c>
      <c r="F4" s="6">
        <v>137</v>
      </c>
      <c r="G4" s="26">
        <f t="shared" si="0"/>
        <v>0.99701466518489468</v>
      </c>
      <c r="H4" s="26">
        <f>IF(D4="Critical",'01_Parameters'!$B$9,IF(D4="Major",'01_Parameters'!$B$10,0.95))</f>
        <v>1</v>
      </c>
      <c r="I4" s="13" t="str">
        <f t="shared" si="1"/>
        <v>FAIL</v>
      </c>
      <c r="J4" s="6" t="s">
        <v>1196</v>
      </c>
    </row>
    <row r="5" spans="1:10">
      <c r="A5" s="6" t="s">
        <v>1189</v>
      </c>
      <c r="B5" s="6" t="s">
        <v>1199</v>
      </c>
      <c r="C5" s="6" t="s">
        <v>1200</v>
      </c>
      <c r="D5" s="6" t="s">
        <v>1192</v>
      </c>
      <c r="E5" s="6">
        <v>45891</v>
      </c>
      <c r="F5" s="6">
        <v>0</v>
      </c>
      <c r="G5" s="26">
        <f t="shared" si="0"/>
        <v>1</v>
      </c>
      <c r="H5" s="26">
        <f>IF(D5="Critical",'01_Parameters'!$B$9,IF(D5="Major",'01_Parameters'!$B$10,0.95))</f>
        <v>1</v>
      </c>
      <c r="I5" s="13" t="str">
        <f t="shared" si="1"/>
        <v>PASS</v>
      </c>
      <c r="J5" s="6" t="s">
        <v>1201</v>
      </c>
    </row>
    <row r="6" spans="1:10">
      <c r="A6" s="6" t="s">
        <v>1189</v>
      </c>
      <c r="B6" s="6" t="s">
        <v>1202</v>
      </c>
      <c r="C6" s="6" t="s">
        <v>1203</v>
      </c>
      <c r="D6" s="6" t="s">
        <v>1192</v>
      </c>
      <c r="E6" s="6">
        <v>45891</v>
      </c>
      <c r="F6" s="6">
        <v>91</v>
      </c>
      <c r="G6" s="26">
        <f t="shared" si="0"/>
        <v>0.99801704037828765</v>
      </c>
      <c r="H6" s="26">
        <f>IF(D6="Critical",'01_Parameters'!$B$9,IF(D6="Major",'01_Parameters'!$B$10,0.95))</f>
        <v>1</v>
      </c>
      <c r="I6" s="13" t="str">
        <f t="shared" si="1"/>
        <v>FAIL</v>
      </c>
      <c r="J6" s="6" t="s">
        <v>1196</v>
      </c>
    </row>
    <row r="7" spans="1:10">
      <c r="A7" s="6" t="s">
        <v>1189</v>
      </c>
      <c r="B7" s="6" t="s">
        <v>1204</v>
      </c>
      <c r="C7" s="6" t="s">
        <v>1205</v>
      </c>
      <c r="D7" s="6" t="s">
        <v>1206</v>
      </c>
      <c r="E7" s="6">
        <v>45891</v>
      </c>
      <c r="F7" s="6">
        <v>91</v>
      </c>
      <c r="G7" s="26">
        <f t="shared" si="0"/>
        <v>0.99801704037828765</v>
      </c>
      <c r="H7" s="26">
        <f>IF(D7="Critical",'01_Parameters'!$B$9,IF(D7="Major",'01_Parameters'!$B$10,0.95))</f>
        <v>0.999</v>
      </c>
      <c r="I7" s="13" t="str">
        <f t="shared" si="1"/>
        <v>FAIL</v>
      </c>
      <c r="J7" s="6" t="s">
        <v>1207</v>
      </c>
    </row>
    <row r="8" spans="1:10">
      <c r="A8" s="6" t="s">
        <v>1189</v>
      </c>
      <c r="B8" s="6" t="s">
        <v>1208</v>
      </c>
      <c r="C8" s="6" t="s">
        <v>1209</v>
      </c>
      <c r="D8" s="6" t="s">
        <v>1206</v>
      </c>
      <c r="E8" s="6">
        <v>45891</v>
      </c>
      <c r="F8" s="6">
        <v>91</v>
      </c>
      <c r="G8" s="26">
        <f t="shared" si="0"/>
        <v>0.99801704037828765</v>
      </c>
      <c r="H8" s="26">
        <f>IF(D8="Critical",'01_Parameters'!$B$9,IF(D8="Major",'01_Parameters'!$B$10,0.95))</f>
        <v>0.999</v>
      </c>
      <c r="I8" s="13" t="str">
        <f t="shared" si="1"/>
        <v>FAIL</v>
      </c>
      <c r="J8" s="6" t="s">
        <v>1210</v>
      </c>
    </row>
    <row r="9" spans="1:10">
      <c r="A9" s="6" t="s">
        <v>1189</v>
      </c>
      <c r="B9" s="6" t="s">
        <v>1211</v>
      </c>
      <c r="C9" s="6" t="s">
        <v>1212</v>
      </c>
      <c r="D9" s="6" t="s">
        <v>1213</v>
      </c>
      <c r="E9" s="6">
        <v>45891</v>
      </c>
      <c r="F9" s="6">
        <v>4556</v>
      </c>
      <c r="G9" s="26">
        <f t="shared" si="0"/>
        <v>0.90072127432394156</v>
      </c>
      <c r="H9" s="26">
        <f>IF(D9="Critical",'01_Parameters'!$B$9,IF(D9="Major",'01_Parameters'!$B$10,0.95))</f>
        <v>0.95</v>
      </c>
      <c r="I9" s="13" t="str">
        <f t="shared" si="1"/>
        <v>FAIL</v>
      </c>
      <c r="J9" s="6" t="s">
        <v>1214</v>
      </c>
    </row>
    <row r="10" spans="1:10">
      <c r="A10" s="6" t="s">
        <v>1215</v>
      </c>
      <c r="B10" s="6" t="s">
        <v>1190</v>
      </c>
      <c r="C10" s="6" t="s">
        <v>1191</v>
      </c>
      <c r="D10" s="6" t="s">
        <v>1192</v>
      </c>
      <c r="E10" s="6">
        <v>45708</v>
      </c>
      <c r="F10" s="6">
        <v>0</v>
      </c>
      <c r="G10" s="26">
        <f t="shared" si="0"/>
        <v>1</v>
      </c>
      <c r="H10" s="26">
        <f>IF(D10="Critical",'01_Parameters'!$B$9,IF(D10="Major",'01_Parameters'!$B$10,0.95))</f>
        <v>1</v>
      </c>
      <c r="I10" s="13" t="str">
        <f t="shared" si="1"/>
        <v>PASS</v>
      </c>
      <c r="J10" s="6" t="s">
        <v>1193</v>
      </c>
    </row>
    <row r="11" spans="1:10">
      <c r="A11" s="6" t="s">
        <v>1215</v>
      </c>
      <c r="B11" s="6" t="s">
        <v>1194</v>
      </c>
      <c r="C11" s="6" t="s">
        <v>1195</v>
      </c>
      <c r="D11" s="6" t="s">
        <v>1192</v>
      </c>
      <c r="E11" s="6">
        <v>45708</v>
      </c>
      <c r="F11" s="6">
        <v>0</v>
      </c>
      <c r="G11" s="26">
        <f t="shared" si="0"/>
        <v>1</v>
      </c>
      <c r="H11" s="26">
        <f>IF(D11="Critical",'01_Parameters'!$B$9,IF(D11="Major",'01_Parameters'!$B$10,0.95))</f>
        <v>1</v>
      </c>
      <c r="I11" s="13" t="str">
        <f t="shared" si="1"/>
        <v>PASS</v>
      </c>
      <c r="J11" s="6" t="s">
        <v>1196</v>
      </c>
    </row>
    <row r="12" spans="1:10">
      <c r="A12" s="6" t="s">
        <v>1215</v>
      </c>
      <c r="B12" s="6" t="s">
        <v>1197</v>
      </c>
      <c r="C12" s="6" t="s">
        <v>1198</v>
      </c>
      <c r="D12" s="6" t="s">
        <v>1192</v>
      </c>
      <c r="E12" s="6">
        <v>45708</v>
      </c>
      <c r="F12" s="6">
        <v>0</v>
      </c>
      <c r="G12" s="26">
        <f t="shared" si="0"/>
        <v>1</v>
      </c>
      <c r="H12" s="26">
        <f>IF(D12="Critical",'01_Parameters'!$B$9,IF(D12="Major",'01_Parameters'!$B$10,0.95))</f>
        <v>1</v>
      </c>
      <c r="I12" s="13" t="str">
        <f t="shared" si="1"/>
        <v>PASS</v>
      </c>
      <c r="J12" s="6" t="s">
        <v>1196</v>
      </c>
    </row>
    <row r="13" spans="1:10">
      <c r="A13" s="6" t="s">
        <v>1215</v>
      </c>
      <c r="B13" s="6" t="s">
        <v>1199</v>
      </c>
      <c r="C13" s="6" t="s">
        <v>1200</v>
      </c>
      <c r="D13" s="6" t="s">
        <v>1192</v>
      </c>
      <c r="E13" s="6">
        <v>45708</v>
      </c>
      <c r="F13" s="6">
        <v>0</v>
      </c>
      <c r="G13" s="26">
        <f t="shared" si="0"/>
        <v>1</v>
      </c>
      <c r="H13" s="26">
        <f>IF(D13="Critical",'01_Parameters'!$B$9,IF(D13="Major",'01_Parameters'!$B$10,0.95))</f>
        <v>1</v>
      </c>
      <c r="I13" s="13" t="str">
        <f t="shared" si="1"/>
        <v>PASS</v>
      </c>
      <c r="J13" s="6" t="s">
        <v>1201</v>
      </c>
    </row>
    <row r="14" spans="1:10">
      <c r="A14" s="6" t="s">
        <v>1215</v>
      </c>
      <c r="B14" s="6" t="s">
        <v>1202</v>
      </c>
      <c r="C14" s="6" t="s">
        <v>1203</v>
      </c>
      <c r="D14" s="6" t="s">
        <v>1192</v>
      </c>
      <c r="E14" s="6">
        <v>45708</v>
      </c>
      <c r="F14" s="6">
        <v>0</v>
      </c>
      <c r="G14" s="26">
        <f t="shared" si="0"/>
        <v>1</v>
      </c>
      <c r="H14" s="26">
        <f>IF(D14="Critical",'01_Parameters'!$B$9,IF(D14="Major",'01_Parameters'!$B$10,0.95))</f>
        <v>1</v>
      </c>
      <c r="I14" s="13" t="str">
        <f t="shared" si="1"/>
        <v>PASS</v>
      </c>
      <c r="J14" s="6" t="s">
        <v>1196</v>
      </c>
    </row>
    <row r="15" spans="1:10">
      <c r="A15" s="6" t="s">
        <v>1215</v>
      </c>
      <c r="B15" s="6" t="s">
        <v>1204</v>
      </c>
      <c r="C15" s="6" t="s">
        <v>1205</v>
      </c>
      <c r="D15" s="6" t="s">
        <v>1206</v>
      </c>
      <c r="E15" s="6">
        <v>45708</v>
      </c>
      <c r="F15" s="6">
        <v>0</v>
      </c>
      <c r="G15" s="26">
        <f t="shared" si="0"/>
        <v>1</v>
      </c>
      <c r="H15" s="26">
        <f>IF(D15="Critical",'01_Parameters'!$B$9,IF(D15="Major",'01_Parameters'!$B$10,0.95))</f>
        <v>0.999</v>
      </c>
      <c r="I15" s="13" t="str">
        <f t="shared" si="1"/>
        <v>PASS</v>
      </c>
      <c r="J15" s="6" t="s">
        <v>1207</v>
      </c>
    </row>
    <row r="16" spans="1:10">
      <c r="A16" s="6" t="s">
        <v>1215</v>
      </c>
      <c r="B16" s="6" t="s">
        <v>1208</v>
      </c>
      <c r="C16" s="6" t="s">
        <v>1209</v>
      </c>
      <c r="D16" s="6" t="s">
        <v>1206</v>
      </c>
      <c r="E16" s="6">
        <v>45708</v>
      </c>
      <c r="F16" s="6">
        <v>0</v>
      </c>
      <c r="G16" s="26">
        <f t="shared" si="0"/>
        <v>1</v>
      </c>
      <c r="H16" s="26">
        <f>IF(D16="Critical",'01_Parameters'!$B$9,IF(D16="Major",'01_Parameters'!$B$10,0.95))</f>
        <v>0.999</v>
      </c>
      <c r="I16" s="13" t="str">
        <f t="shared" si="1"/>
        <v>PASS</v>
      </c>
      <c r="J16" s="6" t="s">
        <v>1210</v>
      </c>
    </row>
    <row r="17" spans="1:10">
      <c r="A17" s="6" t="s">
        <v>1215</v>
      </c>
      <c r="B17" s="6" t="s">
        <v>1211</v>
      </c>
      <c r="C17" s="6" t="s">
        <v>1212</v>
      </c>
      <c r="D17" s="6" t="s">
        <v>1213</v>
      </c>
      <c r="E17" s="6">
        <v>45708</v>
      </c>
      <c r="F17" s="6">
        <v>4536</v>
      </c>
      <c r="G17" s="26">
        <f t="shared" si="0"/>
        <v>0.90076135468626939</v>
      </c>
      <c r="H17" s="26">
        <f>IF(D17="Critical",'01_Parameters'!$B$9,IF(D17="Major",'01_Parameters'!$B$10,0.95))</f>
        <v>0.95</v>
      </c>
      <c r="I17" s="13" t="str">
        <f t="shared" si="1"/>
        <v>FAIL</v>
      </c>
      <c r="J17" s="6" t="s">
        <v>1214</v>
      </c>
    </row>
  </sheetData>
  <conditionalFormatting sqref="I2:I17">
    <cfRule type="containsText" dxfId="19" priority="1" operator="containsText" text="PASS"/>
    <cfRule type="containsText" dxfId="18" priority="2" operator="containsText" text="FAIL"/>
    <cfRule type="containsText" dxfId="17" priority="3" operator="containsText" text="CHECK"/>
    <cfRule type="containsText" dxfId="16" priority="4" operator="containsText" text="INVESTIGATE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9"/>
  <sheetViews>
    <sheetView showGridLines="0" workbookViewId="0">
      <selection activeCell="J3" sqref="J3"/>
    </sheetView>
  </sheetViews>
  <sheetFormatPr baseColWidth="10" defaultColWidth="8.83203125" defaultRowHeight="14"/>
  <cols>
    <col min="1" max="1" width="12" customWidth="1"/>
    <col min="2" max="2" width="16" customWidth="1"/>
    <col min="3" max="3" width="22" customWidth="1"/>
    <col min="4" max="4" width="16" customWidth="1"/>
    <col min="5" max="5" width="14" customWidth="1"/>
    <col min="6" max="6" width="24" customWidth="1"/>
    <col min="7" max="7" width="16" customWidth="1"/>
    <col min="8" max="8" width="14" customWidth="1"/>
    <col min="9" max="10" width="16" customWidth="1"/>
  </cols>
  <sheetData>
    <row r="1" spans="1:10" ht="30" customHeight="1">
      <c r="A1" s="2" t="s">
        <v>1132</v>
      </c>
      <c r="B1" s="3" t="s">
        <v>1216</v>
      </c>
      <c r="C1" s="3" t="s">
        <v>1217</v>
      </c>
      <c r="D1" s="3" t="s">
        <v>1218</v>
      </c>
      <c r="E1" s="3" t="s">
        <v>1219</v>
      </c>
      <c r="F1" s="3" t="s">
        <v>1220</v>
      </c>
      <c r="G1" s="3" t="s">
        <v>1221</v>
      </c>
      <c r="H1" s="3" t="s">
        <v>1222</v>
      </c>
      <c r="I1" s="3" t="s">
        <v>1223</v>
      </c>
      <c r="J1" s="4" t="s">
        <v>1224</v>
      </c>
    </row>
    <row r="2" spans="1:10">
      <c r="A2" s="11">
        <v>45658</v>
      </c>
      <c r="B2" s="24">
        <v>4097758.35</v>
      </c>
      <c r="C2" s="24">
        <v>4097758.36</v>
      </c>
      <c r="D2" s="15">
        <f t="shared" ref="D2:D19" si="0">B2-C2</f>
        <v>-9.9999997764825821E-3</v>
      </c>
      <c r="E2" s="27">
        <f t="shared" ref="E2:E19" si="1">IFERROR(D2/B2,0)</f>
        <v>-2.4403585869046138E-9</v>
      </c>
      <c r="F2" s="24">
        <v>4097758.36</v>
      </c>
      <c r="G2" s="15">
        <f t="shared" ref="G2:G19" si="2">B2-F2</f>
        <v>-9.9999997764825821E-3</v>
      </c>
      <c r="H2" s="27">
        <f t="shared" ref="H2:H19" si="3">IFERROR(G2/B2,0)</f>
        <v>-2.4403585869046138E-9</v>
      </c>
      <c r="I2" s="13" t="str">
        <f>IF(ABS(E2)&lt;='01_Parameters'!$B$11,"PASS","INVESTIGATE")</f>
        <v>PASS</v>
      </c>
      <c r="J2" s="13" t="str">
        <f>IF(ABS(H2)&lt;='01_Parameters'!$B$11,"PASS","INVESTIGATE")</f>
        <v>PASS</v>
      </c>
    </row>
    <row r="3" spans="1:10">
      <c r="A3" s="11">
        <v>45689</v>
      </c>
      <c r="B3" s="24">
        <v>4312157.3099999996</v>
      </c>
      <c r="C3" s="24">
        <v>4312157.34</v>
      </c>
      <c r="D3" s="15">
        <f t="shared" si="0"/>
        <v>-3.0000000260770321E-2</v>
      </c>
      <c r="E3" s="27">
        <f t="shared" si="1"/>
        <v>-6.9570746389978813E-9</v>
      </c>
      <c r="F3" s="24">
        <v>4312157.34</v>
      </c>
      <c r="G3" s="15">
        <f t="shared" si="2"/>
        <v>-3.0000000260770321E-2</v>
      </c>
      <c r="H3" s="27">
        <f t="shared" si="3"/>
        <v>-6.9570746389978813E-9</v>
      </c>
      <c r="I3" s="13" t="str">
        <f>IF(ABS(E3)&lt;='01_Parameters'!$B$11,"PASS","INVESTIGATE")</f>
        <v>PASS</v>
      </c>
      <c r="J3" s="13" t="str">
        <f>IF(ABS(H3)&lt;='01_Parameters'!$B$11,"PASS","INVESTIGATE")</f>
        <v>PASS</v>
      </c>
    </row>
    <row r="4" spans="1:10">
      <c r="A4" s="11">
        <v>45717</v>
      </c>
      <c r="B4" s="24">
        <v>5382787.29</v>
      </c>
      <c r="C4" s="24">
        <v>5382787.3499999996</v>
      </c>
      <c r="D4" s="15">
        <f t="shared" si="0"/>
        <v>-5.9999999590218067E-2</v>
      </c>
      <c r="E4" s="27">
        <f t="shared" si="1"/>
        <v>-1.1146641388130733E-8</v>
      </c>
      <c r="F4" s="24">
        <v>5382787.3499999996</v>
      </c>
      <c r="G4" s="15">
        <f t="shared" si="2"/>
        <v>-5.9999999590218067E-2</v>
      </c>
      <c r="H4" s="27">
        <f t="shared" si="3"/>
        <v>-1.1146641388130733E-8</v>
      </c>
      <c r="I4" s="13" t="str">
        <f>IF(ABS(E4)&lt;='01_Parameters'!$B$11,"PASS","INVESTIGATE")</f>
        <v>PASS</v>
      </c>
      <c r="J4" s="13" t="str">
        <f>IF(ABS(H4)&lt;='01_Parameters'!$B$11,"PASS","INVESTIGATE")</f>
        <v>PASS</v>
      </c>
    </row>
    <row r="5" spans="1:10">
      <c r="A5" s="11">
        <v>45748</v>
      </c>
      <c r="B5" s="24">
        <v>5395528.8300000001</v>
      </c>
      <c r="C5" s="24">
        <v>5395528.8899999997</v>
      </c>
      <c r="D5" s="15">
        <f t="shared" si="0"/>
        <v>-5.9999999590218067E-2</v>
      </c>
      <c r="E5" s="27">
        <f t="shared" si="1"/>
        <v>-1.1120318597244539E-8</v>
      </c>
      <c r="F5" s="24">
        <v>5395528.8899999997</v>
      </c>
      <c r="G5" s="15">
        <f t="shared" si="2"/>
        <v>-5.9999999590218067E-2</v>
      </c>
      <c r="H5" s="27">
        <f t="shared" si="3"/>
        <v>-1.1120318597244539E-8</v>
      </c>
      <c r="I5" s="13" t="str">
        <f>IF(ABS(E5)&lt;='01_Parameters'!$B$11,"PASS","INVESTIGATE")</f>
        <v>PASS</v>
      </c>
      <c r="J5" s="13" t="str">
        <f>IF(ABS(H5)&lt;='01_Parameters'!$B$11,"PASS","INVESTIGATE")</f>
        <v>PASS</v>
      </c>
    </row>
    <row r="6" spans="1:10">
      <c r="A6" s="11">
        <v>45778</v>
      </c>
      <c r="B6" s="24">
        <v>6242130.0300000003</v>
      </c>
      <c r="C6" s="24">
        <v>6242129.9900000002</v>
      </c>
      <c r="D6" s="15">
        <f t="shared" si="0"/>
        <v>4.0000000037252903E-2</v>
      </c>
      <c r="E6" s="27">
        <f t="shared" si="1"/>
        <v>6.4080690157063101E-9</v>
      </c>
      <c r="F6" s="24">
        <v>6242129.9900000002</v>
      </c>
      <c r="G6" s="15">
        <f t="shared" si="2"/>
        <v>4.0000000037252903E-2</v>
      </c>
      <c r="H6" s="27">
        <f t="shared" si="3"/>
        <v>6.4080690157063101E-9</v>
      </c>
      <c r="I6" s="13" t="str">
        <f>IF(ABS(E6)&lt;='01_Parameters'!$B$11,"PASS","INVESTIGATE")</f>
        <v>PASS</v>
      </c>
      <c r="J6" s="13" t="str">
        <f>IF(ABS(H6)&lt;='01_Parameters'!$B$11,"PASS","INVESTIGATE")</f>
        <v>PASS</v>
      </c>
    </row>
    <row r="7" spans="1:10">
      <c r="A7" s="11">
        <v>45809</v>
      </c>
      <c r="B7" s="24">
        <v>5831105.5700000003</v>
      </c>
      <c r="C7" s="24">
        <v>5831105.5499999998</v>
      </c>
      <c r="D7" s="15">
        <f t="shared" si="0"/>
        <v>2.0000000484287739E-2</v>
      </c>
      <c r="E7" s="27">
        <f t="shared" si="1"/>
        <v>3.429881391135187E-9</v>
      </c>
      <c r="F7" s="24">
        <v>5831105.5499999998</v>
      </c>
      <c r="G7" s="15">
        <f t="shared" si="2"/>
        <v>2.0000000484287739E-2</v>
      </c>
      <c r="H7" s="27">
        <f t="shared" si="3"/>
        <v>3.429881391135187E-9</v>
      </c>
      <c r="I7" s="13" t="str">
        <f>IF(ABS(E7)&lt;='01_Parameters'!$B$11,"PASS","INVESTIGATE")</f>
        <v>PASS</v>
      </c>
      <c r="J7" s="13" t="str">
        <f>IF(ABS(H7)&lt;='01_Parameters'!$B$11,"PASS","INVESTIGATE")</f>
        <v>PASS</v>
      </c>
    </row>
    <row r="8" spans="1:10">
      <c r="A8" s="11">
        <v>45839</v>
      </c>
      <c r="B8" s="24">
        <v>5334510.1500000004</v>
      </c>
      <c r="C8" s="24">
        <v>5334510.1900000004</v>
      </c>
      <c r="D8" s="15">
        <f t="shared" si="0"/>
        <v>-4.0000000037252903E-2</v>
      </c>
      <c r="E8" s="27">
        <f t="shared" si="1"/>
        <v>-7.4983454736238337E-9</v>
      </c>
      <c r="F8" s="24">
        <v>5334510.1900000004</v>
      </c>
      <c r="G8" s="15">
        <f t="shared" si="2"/>
        <v>-4.0000000037252903E-2</v>
      </c>
      <c r="H8" s="27">
        <f t="shared" si="3"/>
        <v>-7.4983454736238337E-9</v>
      </c>
      <c r="I8" s="13" t="str">
        <f>IF(ABS(E8)&lt;='01_Parameters'!$B$11,"PASS","INVESTIGATE")</f>
        <v>PASS</v>
      </c>
      <c r="J8" s="13" t="str">
        <f>IF(ABS(H8)&lt;='01_Parameters'!$B$11,"PASS","INVESTIGATE")</f>
        <v>PASS</v>
      </c>
    </row>
    <row r="9" spans="1:10">
      <c r="A9" s="11">
        <v>45870</v>
      </c>
      <c r="B9" s="24">
        <v>4967528.3099999996</v>
      </c>
      <c r="C9" s="24">
        <v>4967528.34</v>
      </c>
      <c r="D9" s="15">
        <f t="shared" si="0"/>
        <v>-3.0000000260770321E-2</v>
      </c>
      <c r="E9" s="27">
        <f t="shared" si="1"/>
        <v>-6.0392207932420068E-9</v>
      </c>
      <c r="F9" s="24">
        <v>4967528.34</v>
      </c>
      <c r="G9" s="15">
        <f t="shared" si="2"/>
        <v>-3.0000000260770321E-2</v>
      </c>
      <c r="H9" s="27">
        <f t="shared" si="3"/>
        <v>-6.0392207932420068E-9</v>
      </c>
      <c r="I9" s="13" t="str">
        <f>IF(ABS(E9)&lt;='01_Parameters'!$B$11,"PASS","INVESTIGATE")</f>
        <v>PASS</v>
      </c>
      <c r="J9" s="13" t="str">
        <f>IF(ABS(H9)&lt;='01_Parameters'!$B$11,"PASS","INVESTIGATE")</f>
        <v>PASS</v>
      </c>
    </row>
    <row r="10" spans="1:10">
      <c r="A10" s="11">
        <v>45901</v>
      </c>
      <c r="B10" s="24">
        <v>6621341.7800000003</v>
      </c>
      <c r="C10" s="24">
        <v>6621341.7800000003</v>
      </c>
      <c r="D10" s="15">
        <f t="shared" si="0"/>
        <v>0</v>
      </c>
      <c r="E10" s="27">
        <f t="shared" si="1"/>
        <v>0</v>
      </c>
      <c r="F10" s="24">
        <v>6621341.7800000003</v>
      </c>
      <c r="G10" s="15">
        <f t="shared" si="2"/>
        <v>0</v>
      </c>
      <c r="H10" s="27">
        <f t="shared" si="3"/>
        <v>0</v>
      </c>
      <c r="I10" s="13" t="str">
        <f>IF(ABS(E10)&lt;='01_Parameters'!$B$11,"PASS","INVESTIGATE")</f>
        <v>PASS</v>
      </c>
      <c r="J10" s="13" t="str">
        <f>IF(ABS(H10)&lt;='01_Parameters'!$B$11,"PASS","INVESTIGATE")</f>
        <v>PASS</v>
      </c>
    </row>
    <row r="11" spans="1:10">
      <c r="A11" s="11">
        <v>45931</v>
      </c>
      <c r="B11" s="24">
        <v>7148728.04</v>
      </c>
      <c r="C11" s="24">
        <v>7148728.0099999998</v>
      </c>
      <c r="D11" s="15">
        <f t="shared" si="0"/>
        <v>3.0000000260770321E-2</v>
      </c>
      <c r="E11" s="27">
        <f t="shared" si="1"/>
        <v>4.1965507839867861E-9</v>
      </c>
      <c r="F11" s="24">
        <v>7148728.0099999998</v>
      </c>
      <c r="G11" s="15">
        <f t="shared" si="2"/>
        <v>3.0000000260770321E-2</v>
      </c>
      <c r="H11" s="27">
        <f t="shared" si="3"/>
        <v>4.1965507839867861E-9</v>
      </c>
      <c r="I11" s="13" t="str">
        <f>IF(ABS(E11)&lt;='01_Parameters'!$B$11,"PASS","INVESTIGATE")</f>
        <v>PASS</v>
      </c>
      <c r="J11" s="13" t="str">
        <f>IF(ABS(H11)&lt;='01_Parameters'!$B$11,"PASS","INVESTIGATE")</f>
        <v>PASS</v>
      </c>
    </row>
    <row r="12" spans="1:10">
      <c r="A12" s="11">
        <v>45962</v>
      </c>
      <c r="B12" s="24">
        <v>8337965.46</v>
      </c>
      <c r="C12" s="24">
        <v>8337965.4500000002</v>
      </c>
      <c r="D12" s="15">
        <f t="shared" si="0"/>
        <v>9.9999997764825821E-3</v>
      </c>
      <c r="E12" s="27">
        <f t="shared" si="1"/>
        <v>1.199333317516835E-9</v>
      </c>
      <c r="F12" s="24">
        <v>8337965.4500000002</v>
      </c>
      <c r="G12" s="15">
        <f t="shared" si="2"/>
        <v>9.9999997764825821E-3</v>
      </c>
      <c r="H12" s="27">
        <f t="shared" si="3"/>
        <v>1.199333317516835E-9</v>
      </c>
      <c r="I12" s="13" t="str">
        <f>IF(ABS(E12)&lt;='01_Parameters'!$B$11,"PASS","INVESTIGATE")</f>
        <v>PASS</v>
      </c>
      <c r="J12" s="13" t="str">
        <f>IF(ABS(H12)&lt;='01_Parameters'!$B$11,"PASS","INVESTIGATE")</f>
        <v>PASS</v>
      </c>
    </row>
    <row r="13" spans="1:10">
      <c r="A13" s="11">
        <v>45992</v>
      </c>
      <c r="B13" s="24">
        <v>11422986.289999999</v>
      </c>
      <c r="C13" s="24">
        <v>11422986.300000001</v>
      </c>
      <c r="D13" s="15">
        <f t="shared" si="0"/>
        <v>-1.0000001639127731E-2</v>
      </c>
      <c r="E13" s="27">
        <f t="shared" si="1"/>
        <v>-8.7542796474176039E-10</v>
      </c>
      <c r="F13" s="24">
        <v>11422986.300000001</v>
      </c>
      <c r="G13" s="15">
        <f t="shared" si="2"/>
        <v>-1.0000001639127731E-2</v>
      </c>
      <c r="H13" s="27">
        <f t="shared" si="3"/>
        <v>-8.7542796474176039E-10</v>
      </c>
      <c r="I13" s="13" t="str">
        <f>IF(ABS(E13)&lt;='01_Parameters'!$B$11,"PASS","INVESTIGATE")</f>
        <v>PASS</v>
      </c>
      <c r="J13" s="13" t="str">
        <f>IF(ABS(H13)&lt;='01_Parameters'!$B$11,"PASS","INVESTIGATE")</f>
        <v>PASS</v>
      </c>
    </row>
    <row r="14" spans="1:10">
      <c r="A14" s="11">
        <v>46023</v>
      </c>
      <c r="B14" s="24">
        <v>5175922.8899999997</v>
      </c>
      <c r="C14" s="24">
        <v>5175922.92</v>
      </c>
      <c r="D14" s="15">
        <f t="shared" si="0"/>
        <v>-3.0000000260770321E-2</v>
      </c>
      <c r="E14" s="27">
        <f t="shared" si="1"/>
        <v>-5.796067850765513E-9</v>
      </c>
      <c r="F14" s="24">
        <v>5175922.92</v>
      </c>
      <c r="G14" s="15">
        <f t="shared" si="2"/>
        <v>-3.0000000260770321E-2</v>
      </c>
      <c r="H14" s="27">
        <f t="shared" si="3"/>
        <v>-5.796067850765513E-9</v>
      </c>
      <c r="I14" s="13" t="str">
        <f>IF(ABS(E14)&lt;='01_Parameters'!$B$11,"PASS","INVESTIGATE")</f>
        <v>PASS</v>
      </c>
      <c r="J14" s="13" t="str">
        <f>IF(ABS(H14)&lt;='01_Parameters'!$B$11,"PASS","INVESTIGATE")</f>
        <v>PASS</v>
      </c>
    </row>
    <row r="15" spans="1:10">
      <c r="A15" s="11">
        <v>46054</v>
      </c>
      <c r="B15" s="24">
        <v>5977982.5899999999</v>
      </c>
      <c r="C15" s="24">
        <v>5977982.6100000003</v>
      </c>
      <c r="D15" s="15">
        <f t="shared" si="0"/>
        <v>-2.0000000484287739E-2</v>
      </c>
      <c r="E15" s="27">
        <f t="shared" si="1"/>
        <v>-3.3456103598802449E-9</v>
      </c>
      <c r="F15" s="24">
        <v>5977982.6100000003</v>
      </c>
      <c r="G15" s="15">
        <f t="shared" si="2"/>
        <v>-2.0000000484287739E-2</v>
      </c>
      <c r="H15" s="27">
        <f t="shared" si="3"/>
        <v>-3.3456103598802449E-9</v>
      </c>
      <c r="I15" s="13" t="str">
        <f>IF(ABS(E15)&lt;='01_Parameters'!$B$11,"PASS","INVESTIGATE")</f>
        <v>PASS</v>
      </c>
      <c r="J15" s="13" t="str">
        <f>IF(ABS(H15)&lt;='01_Parameters'!$B$11,"PASS","INVESTIGATE")</f>
        <v>PASS</v>
      </c>
    </row>
    <row r="16" spans="1:10">
      <c r="A16" s="11">
        <v>46082</v>
      </c>
      <c r="B16" s="24">
        <v>6128801.46</v>
      </c>
      <c r="C16" s="24">
        <v>6128801.4400000004</v>
      </c>
      <c r="D16" s="15">
        <f t="shared" si="0"/>
        <v>1.9999999552965164E-2</v>
      </c>
      <c r="E16" s="27">
        <f t="shared" si="1"/>
        <v>3.2632807056153463E-9</v>
      </c>
      <c r="F16" s="24">
        <v>6128801.4400000004</v>
      </c>
      <c r="G16" s="15">
        <f t="shared" si="2"/>
        <v>1.9999999552965164E-2</v>
      </c>
      <c r="H16" s="27">
        <f t="shared" si="3"/>
        <v>3.2632807056153463E-9</v>
      </c>
      <c r="I16" s="13" t="str">
        <f>IF(ABS(E16)&lt;='01_Parameters'!$B$11,"PASS","INVESTIGATE")</f>
        <v>PASS</v>
      </c>
      <c r="J16" s="13" t="str">
        <f>IF(ABS(H16)&lt;='01_Parameters'!$B$11,"PASS","INVESTIGATE")</f>
        <v>PASS</v>
      </c>
    </row>
    <row r="17" spans="1:10">
      <c r="A17" s="11">
        <v>46113</v>
      </c>
      <c r="B17" s="24">
        <v>6639660.96</v>
      </c>
      <c r="C17" s="24">
        <v>6639660.9500000002</v>
      </c>
      <c r="D17" s="15">
        <f t="shared" si="0"/>
        <v>9.9999997764825821E-3</v>
      </c>
      <c r="E17" s="27">
        <f t="shared" si="1"/>
        <v>1.5061009646014489E-9</v>
      </c>
      <c r="F17" s="24">
        <v>6639660.9500000002</v>
      </c>
      <c r="G17" s="15">
        <f t="shared" si="2"/>
        <v>9.9999997764825821E-3</v>
      </c>
      <c r="H17" s="27">
        <f t="shared" si="3"/>
        <v>1.5061009646014489E-9</v>
      </c>
      <c r="I17" s="13" t="str">
        <f>IF(ABS(E17)&lt;='01_Parameters'!$B$11,"PASS","INVESTIGATE")</f>
        <v>PASS</v>
      </c>
      <c r="J17" s="13" t="str">
        <f>IF(ABS(H17)&lt;='01_Parameters'!$B$11,"PASS","INVESTIGATE")</f>
        <v>PASS</v>
      </c>
    </row>
    <row r="18" spans="1:10">
      <c r="A18" s="11">
        <v>46143</v>
      </c>
      <c r="B18" s="24">
        <v>6992766.1399999997</v>
      </c>
      <c r="C18" s="24">
        <v>6992766.1600000001</v>
      </c>
      <c r="D18" s="15">
        <f t="shared" si="0"/>
        <v>-2.0000000484287739E-2</v>
      </c>
      <c r="E18" s="27">
        <f t="shared" si="1"/>
        <v>-2.8600985767111241E-9</v>
      </c>
      <c r="F18" s="24">
        <v>6992766.1600000001</v>
      </c>
      <c r="G18" s="15">
        <f t="shared" si="2"/>
        <v>-2.0000000484287739E-2</v>
      </c>
      <c r="H18" s="27">
        <f t="shared" si="3"/>
        <v>-2.8600985767111241E-9</v>
      </c>
      <c r="I18" s="13" t="str">
        <f>IF(ABS(E18)&lt;='01_Parameters'!$B$11,"PASS","INVESTIGATE")</f>
        <v>PASS</v>
      </c>
      <c r="J18" s="13" t="str">
        <f>IF(ABS(H18)&lt;='01_Parameters'!$B$11,"PASS","INVESTIGATE")</f>
        <v>PASS</v>
      </c>
    </row>
    <row r="19" spans="1:10">
      <c r="A19" s="11">
        <v>46174</v>
      </c>
      <c r="B19" s="24">
        <v>6489805.0300000003</v>
      </c>
      <c r="C19" s="24">
        <v>6478378.1600000001</v>
      </c>
      <c r="D19" s="15">
        <f t="shared" si="0"/>
        <v>11426.870000000112</v>
      </c>
      <c r="E19" s="27">
        <f t="shared" si="1"/>
        <v>1.7607416474266734E-3</v>
      </c>
      <c r="F19" s="24">
        <v>6489805.0499999998</v>
      </c>
      <c r="G19" s="15">
        <f t="shared" si="2"/>
        <v>-1.9999999552965164E-2</v>
      </c>
      <c r="H19" s="27">
        <f t="shared" si="3"/>
        <v>-3.0817566106396827E-9</v>
      </c>
      <c r="I19" s="13" t="str">
        <f>IF(ABS(E19)&lt;='01_Parameters'!$B$11,"PASS","INVESTIGATE")</f>
        <v>INVESTIGATE</v>
      </c>
      <c r="J19" s="13" t="str">
        <f>IF(ABS(H19)&lt;='01_Parameters'!$B$11,"PASS","INVESTIGATE")</f>
        <v>PASS</v>
      </c>
    </row>
  </sheetData>
  <conditionalFormatting sqref="I2:J19">
    <cfRule type="containsText" dxfId="15" priority="1" operator="containsText" text="PASS"/>
    <cfRule type="containsText" dxfId="14" priority="2" operator="containsText" text="FAIL"/>
    <cfRule type="containsText" dxfId="13" priority="3" operator="containsText" text="CHECK"/>
    <cfRule type="containsText" dxfId="12" priority="4" operator="containsText" text="INVESTIGATE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00_Cover</vt:lpstr>
      <vt:lpstr>01_Parameters</vt:lpstr>
      <vt:lpstr>02_POS_Master</vt:lpstr>
      <vt:lpstr>03_Actuals</vt:lpstr>
      <vt:lpstr>04_Monthly_Perf</vt:lpstr>
      <vt:lpstr>05_Plan_Input</vt:lpstr>
      <vt:lpstr>06_Distribution</vt:lpstr>
      <vt:lpstr>07_DQ_Control</vt:lpstr>
      <vt:lpstr>08_Reconciliation</vt:lpstr>
      <vt:lpstr>09_Forecast_QA</vt:lpstr>
      <vt:lpstr>10_Support_Tickets</vt:lpstr>
      <vt:lpstr>11_Scenario_Sim</vt:lpstr>
      <vt:lpstr>12_KPI_Calcs</vt:lpstr>
      <vt:lpstr>13_Dashboard_Data</vt:lpstr>
      <vt:lpstr>14_Exec_Dashboard</vt:lpstr>
      <vt:lpstr>15_Sources_Lineage</vt:lpstr>
      <vt:lpstr>16_Checks</vt:lpstr>
      <vt:lpstr>17_Formula_Map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Danyel Lambert Da Silva (Student at CentraleSupelec)</cp:lastModifiedBy>
  <dcterms:modified xsi:type="dcterms:W3CDTF">2026-07-13T12:41:26Z</dcterms:modified>
</cp:coreProperties>
</file>